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19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итоги" sheetId="16" r:id="rId16"/>
    <sheet name="Обсяги за дж." sheetId="17" r:id="rId17"/>
  </sheets>
  <definedNames>
    <definedName name="_xlnm.Print_Titles" localSheetId="0">'1'!$5:$9</definedName>
    <definedName name="_xlnm.Print_Titles" localSheetId="9">'10'!$1:$5</definedName>
    <definedName name="_xlnm.Print_Titles" localSheetId="10">'11'!$1:$5</definedName>
    <definedName name="_xlnm.Print_Titles" localSheetId="11">'12'!$1:$5</definedName>
    <definedName name="_xlnm.Print_Titles" localSheetId="12">'13'!$1:$5</definedName>
    <definedName name="_xlnm.Print_Titles" localSheetId="14">'15'!$1:$5</definedName>
    <definedName name="_xlnm.Print_Titles" localSheetId="1">'2'!$2:$6</definedName>
    <definedName name="_xlnm.Print_Titles" localSheetId="2">'3'!$1:$5</definedName>
    <definedName name="_xlnm.Print_Titles" localSheetId="3">'4'!$1:$5</definedName>
    <definedName name="_xlnm.Print_Titles" localSheetId="4">'5'!$1:$5</definedName>
    <definedName name="_xlnm.Print_Titles" localSheetId="5">'6'!$1:$5</definedName>
    <definedName name="_xlnm.Print_Titles" localSheetId="6">'7'!$1:$5</definedName>
    <definedName name="_xlnm.Print_Titles" localSheetId="7">'8'!$1:$5</definedName>
    <definedName name="_xlnm.Print_Titles" localSheetId="8">'9'!$1:$5</definedName>
    <definedName name="_xlnm.Print_Titles" localSheetId="15">'итоги'!$1:$5</definedName>
    <definedName name="_xlnm.Print_Area" localSheetId="0">'1'!$A$1:$Q$29</definedName>
    <definedName name="_xlnm.Print_Area" localSheetId="12">'13'!$A$1:$Q$42</definedName>
    <definedName name="_xlnm.Print_Area" localSheetId="7">'8'!$A$1:$Q$30</definedName>
    <definedName name="_xlnm.Print_Area" localSheetId="8">'9'!$A$1:$Q$30</definedName>
    <definedName name="_xlnm.Print_Area" localSheetId="15">'итоги'!$A$1:$Q$106</definedName>
  </definedNames>
  <calcPr fullCalcOnLoad="1"/>
</workbook>
</file>

<file path=xl/sharedStrings.xml><?xml version="1.0" encoding="utf-8"?>
<sst xmlns="http://schemas.openxmlformats.org/spreadsheetml/2006/main" count="1006" uniqueCount="186">
  <si>
    <t>Додаток 2</t>
  </si>
  <si>
    <t>Найменування завдання</t>
  </si>
  <si>
    <t>Найменування показника</t>
  </si>
  <si>
    <t>значення показника</t>
  </si>
  <si>
    <t xml:space="preserve">Найменування заходу </t>
  </si>
  <si>
    <t>Джерела фінансування (державний, місцевий бюджет, інші)</t>
  </si>
  <si>
    <t>усього</t>
  </si>
  <si>
    <t>Проект</t>
  </si>
  <si>
    <t>Прогнозний обсяг фінансових ресурсів для виконання завдань тис.грн.</t>
  </si>
  <si>
    <t xml:space="preserve">1. Створення умов для фізичного виховання у сфері освіти </t>
  </si>
  <si>
    <t>державний бюджет</t>
  </si>
  <si>
    <t xml:space="preserve">обласний бюджет </t>
  </si>
  <si>
    <t xml:space="preserve">бюджети міст і районів </t>
  </si>
  <si>
    <t>інші джерела</t>
  </si>
  <si>
    <t xml:space="preserve">Завдання і заходи Регіональної цільової програми розвитку фізичної культури і спорту в Донецькій області                                                                                                                                 на 2012-2016 роки </t>
  </si>
  <si>
    <t>Разом за завданнями:</t>
  </si>
  <si>
    <t>Разом за Програмою:</t>
  </si>
  <si>
    <t>2. Розвиток масового спорту</t>
  </si>
  <si>
    <t>3. Розвиток фізичної культури та спорту за місцем роботи громадян</t>
  </si>
  <si>
    <t xml:space="preserve">1. Кількість спортивних клубів для інвалідів    </t>
  </si>
  <si>
    <t>6. Розвиток дитячого і дитячо-юнацького спорту</t>
  </si>
  <si>
    <t>5. Розвиток фізичної культури та спорту у сільській місцевості</t>
  </si>
  <si>
    <t>7. Розвиток спорту вищих досягнень</t>
  </si>
  <si>
    <t xml:space="preserve">ІІІ. Ресурсне забезпечення </t>
  </si>
  <si>
    <t>ІІ. Спорт</t>
  </si>
  <si>
    <t>І. Фізична культура</t>
  </si>
  <si>
    <t xml:space="preserve">1. Кількість квартир для спортсменів та їх тренерів  </t>
  </si>
  <si>
    <t>обласний бюджет</t>
  </si>
  <si>
    <t>бюджет міст та районів</t>
  </si>
  <si>
    <t>інші</t>
  </si>
  <si>
    <t>разом</t>
  </si>
  <si>
    <t>бюджети міст і районів</t>
  </si>
  <si>
    <t>1. Будівництво стадіонів та спортивних майданчиків зі штучним покриттям</t>
  </si>
  <si>
    <t>2. Ремонт та реконструкція спортивних споруд, призначених для занять футболом</t>
  </si>
  <si>
    <t>1. Забезпечення діяльності центрів фізичного здоров'я населення "Спорт для всіх" та зміцнення їх матеріально-технічної бази</t>
  </si>
  <si>
    <t>1. Кількість проведених фізкультурно-оздоровчих та спортивних заходів</t>
  </si>
  <si>
    <t>1. Кількість засідань колегії управління, в т.ч. виїзних і спільних</t>
  </si>
  <si>
    <t xml:space="preserve">2. Кількість комплексних виїздів до міст і районів </t>
  </si>
  <si>
    <t>3. Кількість семінар-нарад, в т.ч. виїзних</t>
  </si>
  <si>
    <t>8. Олімпійська, паралімпійська  підготовка і міжнародне співробітництво</t>
  </si>
  <si>
    <t>10. Медичне забезпечення</t>
  </si>
  <si>
    <t xml:space="preserve">12. Організаційне і інформаційне забезпечення </t>
  </si>
  <si>
    <t>бюджети міст, районів</t>
  </si>
  <si>
    <t xml:space="preserve">1. Відсоток учнів ДЮСШ оздоровлених у канікулярний період </t>
  </si>
  <si>
    <t>9. Розвиток та модернізація спортивної інфраструктури Донецкої області</t>
  </si>
  <si>
    <t>6. Розвиток дитячо-юнацького і резервного спорту</t>
  </si>
  <si>
    <t xml:space="preserve">4. Організація масової фізкультурно-спортивної і реабілітаційної роботи серед соціально-незахищених категорій населення  </t>
  </si>
  <si>
    <t>1. Рівень кількості залучених дітей соціально незахищених категорій в ОДЮСШ для дітей-сиріт (% від загальної кількості дітей цих категорій які навчаються в загальноосвітніх школах-інтернатах)</t>
  </si>
  <si>
    <t>96-100</t>
  </si>
  <si>
    <t>2. Кратність УМО</t>
  </si>
  <si>
    <t>3. Кількість лікарсько-педагогічних спостережень</t>
  </si>
  <si>
    <t>4. Кількість досліджень</t>
  </si>
  <si>
    <t xml:space="preserve">4. Організація масової фізкультурно-спортивної і реабілітаційної роботи серед соціально-незахищених категорій населення </t>
  </si>
  <si>
    <t>1. Кількість стипендій  для спортсменів та їх тренерів</t>
  </si>
  <si>
    <t>11. Нормативно-правове і кадрове забезпечення</t>
  </si>
  <si>
    <t>1. Кількість учнів</t>
  </si>
  <si>
    <t>1. Кількість реконструйованих,  відремонтованих баз олімпійської та паралімпійської підготовки</t>
  </si>
  <si>
    <t>1. Кількість спортсменів</t>
  </si>
  <si>
    <t>1. Кількість ініціативних пропозицій</t>
  </si>
  <si>
    <t xml:space="preserve">1. Розробка медіастратегії </t>
  </si>
  <si>
    <t xml:space="preserve">2. Удосконалення системи інформування населення через засоби масової інформації щодо висвітлення визначних спортивних заходів, подій, свят, проектів  </t>
  </si>
  <si>
    <t>1. Розробка медіаплану</t>
  </si>
  <si>
    <t>в тому числі:</t>
  </si>
  <si>
    <t xml:space="preserve">утримання </t>
  </si>
  <si>
    <t>проведення заходів</t>
  </si>
  <si>
    <t xml:space="preserve">придбання інвентарю та обладнання </t>
  </si>
  <si>
    <t>капітальне будівництво</t>
  </si>
  <si>
    <t>1. Кількість учнів ДЮСШ</t>
  </si>
  <si>
    <t>1. Кількість відкритих центрів фізичного здоров'я населення "Спорт для всіх"</t>
  </si>
  <si>
    <t>3. Реалізація обласного проекту "Школа навчання плаванню"</t>
  </si>
  <si>
    <t>Управління сім'ї та молоді облдержадміністрації</t>
  </si>
  <si>
    <t>Управління з питань фізичної культури та спорту облдержадміністрації</t>
  </si>
  <si>
    <t>Виконкоми міських рад та райдержадміністрації</t>
  </si>
  <si>
    <t>1. Кількість облаштованих місць для навчання плаванню у таборах і санаторно-курортних закладах</t>
  </si>
  <si>
    <t>4. Створення мережевого спортивного клубу</t>
  </si>
  <si>
    <t>Разом за напрямком:</t>
  </si>
  <si>
    <t>ФСТ "Спартак"</t>
  </si>
  <si>
    <t>1.Організація роботи фізкультурно-спортивних товариств:</t>
  </si>
  <si>
    <t>ФСТ "Україна"</t>
  </si>
  <si>
    <t>ФСТ "Динамо"</t>
  </si>
  <si>
    <t>1. Забезпечення діяльності регіонального центру, "Інваспорт", спортивних клубів з фізичної культури і спорту інвалідів</t>
  </si>
  <si>
    <t>1. Кількість проведених обласних спортивно-масових заходів серед інвалідів</t>
  </si>
  <si>
    <t>2. Забезпечення діяльності обласної ДЮСШ для інвалідів "Інваспорт"</t>
  </si>
  <si>
    <t>3. Забезпечення діяльності обласної  дитячо-юнацької спортивної школи для дітей-сиріт та дітей, які залишились без піклування батьків</t>
  </si>
  <si>
    <t>За головними розпорядниками коштів обласного бюджету:</t>
  </si>
  <si>
    <t>1. Забезпечення діяльності обласної ради фізкультурно-спортивного товариства "Колос"</t>
  </si>
  <si>
    <t>2. Кількість учасників змагань</t>
  </si>
  <si>
    <t>1. Кількість проведених спортивно-масових заходів</t>
  </si>
  <si>
    <t>2. Забезпечення діяльності обласної дитячо-юнацької спортивної школи фізкультурно-спортивного товариства "Колос"</t>
  </si>
  <si>
    <t>1. Кільксть спортсменів штатної збірної  команди Донецької області</t>
  </si>
  <si>
    <t xml:space="preserve"> інші джерела</t>
  </si>
  <si>
    <t>2. Забезпечення діяльності Донецького вищого училища олімпійського резерву ім.С.Бубки</t>
  </si>
  <si>
    <t>3. Розвиток фізичної культури та спорту у виробничій сфері</t>
  </si>
  <si>
    <t>1. Забезпечення діяльності школи вищої спортивної діяльності для підготовки та участі спортсменів  у всеукраїнських і міжнародних змаганнях</t>
  </si>
  <si>
    <t>2. Кількість спортсменів - членів збірних команд України з олімпійських видів спорту</t>
  </si>
  <si>
    <t>1. Кількість федерацій і спортивних клубів</t>
  </si>
  <si>
    <t>1.Кількість заходів</t>
  </si>
  <si>
    <t>4. Кількість відеоконференцій</t>
  </si>
  <si>
    <t xml:space="preserve">2. Запровадження системи стимулювання  досягнення спортсменами та їх тренерами високих спортивних результатів: забезпечення стипендіями </t>
  </si>
  <si>
    <t xml:space="preserve">3. Забезпечення науково-методичного супроводження підготовки провідних  спортсменів області </t>
  </si>
  <si>
    <t>1. Забезпечення діяльності обласного лікарсько-фізкультурного диспансеру</t>
  </si>
  <si>
    <t>2. Підготовка пропозицій щодо удосконалення законодавства у сфері фізичної культури та спорту</t>
  </si>
  <si>
    <t>1. Забезпечення проведення науково-практичних семінарів та конференцій, "круглих столів" для тренерів, фахівців сфери фізичної культури та спорту з актуальних питань сучасної системи підготовки спортсменів високого класу</t>
  </si>
  <si>
    <t>2. Кількість проведених заходів</t>
  </si>
  <si>
    <t xml:space="preserve">2. Фінансова підтримка оранізацій фізкультурно-спортивної спрямованості </t>
  </si>
  <si>
    <t xml:space="preserve">3. Надання фінансової підтримки обласному відділенню Національного олімпійського комітету України                                </t>
  </si>
  <si>
    <t>1. Кількість проведених заходів</t>
  </si>
  <si>
    <t>3. Здійснення заходів щодо популяризації здорового способу життя серед громадян, у тому числі, шляхом поширення відповідної інформації у ЗМІ, на телебаченні, засобами зовнішніх рекламоносіїв, електронних мереж тощо</t>
  </si>
  <si>
    <t>4. Запровадження електронного паспорту спортсмена  від вихованця ДЮСШ до члена національної збірної команди України</t>
  </si>
  <si>
    <t>1. Кількість організацій</t>
  </si>
  <si>
    <t>1. Кількість КНГ</t>
  </si>
  <si>
    <t xml:space="preserve">4. Забезпечення діяльності обласного центру фізкльтурно-оздоровчої роботи </t>
  </si>
  <si>
    <t xml:space="preserve">5. Опрацювання питання щодо створення штатної спортивної команди резервного спорту </t>
  </si>
  <si>
    <t>1. Кільксть відкритих відділень</t>
  </si>
  <si>
    <t xml:space="preserve">2. Участь у заходах щодо розвитку спорту вищих досягнень федерацій і спортивних клубів  з олімпійських і неолімпійських видів спорту.  </t>
  </si>
  <si>
    <t>1. Вирішення соціально-побутових питань спортсменам, які посіли призові місця на Олімпійських іграх, Паралімпійських та Дефлімпійських іграх, Всесвітніх та Європейських іграх з не олімпійських видів спорту, Глобальних іграх, чемпіонатах світу або Європи, та їх тренерам</t>
  </si>
  <si>
    <t>1. Кількість огляд-конкурсів</t>
  </si>
  <si>
    <t>1. Кількість засідань</t>
  </si>
  <si>
    <t>до Регіональної цільової програми розвитку фізичної культури і спорту в Донецькій області на 2012-2016 роки</t>
  </si>
  <si>
    <t>Управління освіти і науки облдержадміністрації</t>
  </si>
  <si>
    <t>КФК</t>
  </si>
  <si>
    <t>ЦР ФСТ "Спартак"</t>
  </si>
  <si>
    <t>ЦР ФСТ "Україна"</t>
  </si>
  <si>
    <t>ЦР ФСТ "Динамо"</t>
  </si>
  <si>
    <t>у тому числі:</t>
  </si>
  <si>
    <t xml:space="preserve">інші джерела </t>
  </si>
  <si>
    <t xml:space="preserve">6. Організація проведення спільних засідань ради з фізичного виховання школярів спільно з управлінням освіти і науки, у виробничій сфері спільно з облпрофрадою, медичного забезпечення разом з головним управлінням охорони здоров'я </t>
  </si>
  <si>
    <t>14. Юнацький чемпіонат світу з легкої атлетики 2013 року</t>
  </si>
  <si>
    <t>1. Забезпечення організації підготовки до проведення юнацького чемпіонату світу з легкої атлетики 2013 року відповідно до регламентних вимог IAAF</t>
  </si>
  <si>
    <t>15. Євро-баскет - 2015</t>
  </si>
  <si>
    <t>4. Будівництво в м. Донецьку спортивного комплексу для проведення фінальної частини чемпіонату Європи з баскетболу 2015 року</t>
  </si>
  <si>
    <t>1. Спортивний комплекс</t>
  </si>
  <si>
    <t>3. Забезпечення створення належних умов для організації активного відпочинку для учнів ДЮСШ в кількості не менш ніж 26% у закладах оздоровлення та відпочинку у зимовий та літній канікулярний період</t>
  </si>
  <si>
    <t>1.  Кількість федерацій з неолімпійських видів спорту</t>
  </si>
  <si>
    <t>1. Кількість збудованих, реконструйованих та відремонтованих спортивних споруд регіону</t>
  </si>
  <si>
    <t>1. Кількість учасників заходів</t>
  </si>
  <si>
    <t xml:space="preserve">5. Запровадження моніторингу реалізації Програми: оглядів - конкурсів на кращу організацію роботи у сфері фізичної культури та спорту     </t>
  </si>
  <si>
    <t>2. Кількість тренерів- викладачів</t>
  </si>
  <si>
    <t xml:space="preserve">інші витрати </t>
  </si>
  <si>
    <t xml:space="preserve">2. Розвиток мережі і створення центрів фізичного здоров'я населення "Спорт для всіх" </t>
  </si>
  <si>
    <t>інші витрати (квартири, спортивні споруди)</t>
  </si>
  <si>
    <t>Разом</t>
  </si>
  <si>
    <t>борди</t>
  </si>
  <si>
    <t>Видатки додатково по соцеконом  п. 9.2</t>
  </si>
  <si>
    <t>Субвенція бюджету м. Донецьк п. 14.2</t>
  </si>
  <si>
    <t>РСК "Олімпійський" і ДВУОР п. 9.1</t>
  </si>
  <si>
    <t>Управління капітального будівництва (квартири) 150000 п. 8.1</t>
  </si>
  <si>
    <t>Управління освіти і науки облдержадміністрації  п.1.2</t>
  </si>
  <si>
    <t>Проект "Євробаскет -2015" п. 15.4.</t>
  </si>
  <si>
    <t>Управління сім'ї та молоді облдержадміністрації       п. 2.3. і 6.3</t>
  </si>
  <si>
    <t xml:space="preserve">Управління з питань фізичної культури та спорту облдержадміністрації, головне управління капітального будівництва облдеражадміністрації </t>
  </si>
  <si>
    <t>1. Диспансеризація (%)</t>
  </si>
  <si>
    <t>1. Забезпечення підгготовки і проведення засідань дорадчих органів та  виїздів для надання практичної і методичної допомоги щодо виконання заходів регіональних програм розвитку фізичної культури та спорту, роботи спортивних споруд, достовірності наданих статистичних звітів</t>
  </si>
  <si>
    <t>2. Фінансова підтримка Агенції з підготовки до проведення юнацького чемпіонату світу з легкої атлетики 2013 року                        м. Донецьк</t>
  </si>
  <si>
    <t>Відповідальний виконавець</t>
  </si>
  <si>
    <t xml:space="preserve">в т.ч. у містах, районах, районах у містах: </t>
  </si>
  <si>
    <t>м.м.Горлівка, Дзержинськ, Торез, Красний Лиман, Новогродівка, Мар'їнському (м. Курахове) та Олександрівському районах</t>
  </si>
  <si>
    <t>м.м. Авдіївка, Вугледар, Красноармійськ, Сніжне, Шахтарськ, Амвросіївському та Артемівському районах</t>
  </si>
  <si>
    <t>Великоновоселківському, Добропільському, Костянтинівському районах,   Будьонівському та  Ворошиловському районах міста Донецька</t>
  </si>
  <si>
    <t>Першотравневому, Слов'янському, Тельманівському районах,   Калінінському та Київському районах міста Донецька</t>
  </si>
  <si>
    <t>Красноармійському, Новоазовському, Шахтарському, Ясинуватському районах, Калінінському, Київському, Кіровському, Куйбишевському, Ленінському районах  міста Донецька</t>
  </si>
  <si>
    <t>Інвестори</t>
  </si>
  <si>
    <t>Виконкоми міських рад і райдержадміністрації</t>
  </si>
  <si>
    <t>Управління з питань фізичної культури та спорту облдержадміністрації, федерації, спортивні клуби</t>
  </si>
  <si>
    <t xml:space="preserve">Головне управління капітального будівництва облдержадміністрації </t>
  </si>
  <si>
    <t>Донецька обласна рада, виконкоми міських рад та райдержадміністрації, головне управління капітального будівництва облдержадміністрації, інвестори</t>
  </si>
  <si>
    <t>1. Здійснення  реконструкції та  капітального ремонту баз олімпійської та паралімпійської підготовки (згідно з  додатком)</t>
  </si>
  <si>
    <t>2. Здійснення будівництва, ремонту та реконструкції спортивних споруд міст та районів регіону (згідно з додатком)</t>
  </si>
  <si>
    <t xml:space="preserve">3. Опрацювання завдань і заходів щодо розвитку футбольної інфраструктури (згідно з додатком) </t>
  </si>
  <si>
    <t>Федерація футболу Донецької області, управління з питань фізичної культури та спорту облдержадміністрації, виконкоми міських рад та райдержадміністрацій, інвестори</t>
  </si>
  <si>
    <t>Управління з питань фізичної культури та спорту облдержадміністрації, виконком Донецької міської ради</t>
  </si>
  <si>
    <t>1. Забезпечення виконання Указу Президента України                    від 09.02.2012 № 74/2012 „Про заходи щодо підготовки та проведення в Україні фінального турніру чемпіонату Європи 2015 року з баскетболу”             відповідно до регламентних вимог ФІБА</t>
  </si>
  <si>
    <t>Інвестор</t>
  </si>
  <si>
    <t xml:space="preserve">Виконком Донецької міської ради </t>
  </si>
  <si>
    <t>2. Опрацювання питань  відведення земельної ділянки в              м. Донецьк для будівництва спортивного комплексу для проведення фінальної частини чемпіонату Європи з баскетболу 2015 року</t>
  </si>
  <si>
    <t>3. Розробка проектної документації з будівництва в       м. Донецьку спортивного комплексу для проведення фінальної частини чемпіонату Європи з баскетболу 2015 року</t>
  </si>
  <si>
    <t xml:space="preserve">Управління з питань фізичної культури та спорту облдержадміністрації </t>
  </si>
  <si>
    <t>Виконком Донецької міської ради</t>
  </si>
  <si>
    <t>1. Забезпечення діяльності обласної дитячо-юнацької спортивної школи</t>
  </si>
  <si>
    <t>1. Збереження існуючої і розвиток мережі закладів фізичної культури і спорту, (дитячо-юнацькі спортивні школи, спеціалізовані навчальні заклади спортивного профілю спільної власності териториальних громад сіл, селищ, міст, що знаходяться в управлінні обласної ради)</t>
  </si>
  <si>
    <t>13. Забезпечення організації  і проведення спортивних заходів</t>
  </si>
  <si>
    <t xml:space="preserve">1. Забезпечення підготовки і проведення фізкультурно-спортивних заходів серед широких верств населення </t>
  </si>
  <si>
    <t>за напрямками витрат:</t>
  </si>
  <si>
    <t>15. Євробаскет - 2015</t>
  </si>
  <si>
    <t>Виконком Донецької міської ради, федерація легкої атлетики України</t>
  </si>
  <si>
    <t xml:space="preserve">6. Опрацювання питання  відкриття відділень резервного спорту у навчальних закладах І-ІІ рівнів акредитації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</si>
</sst>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</numFmts>
  <fonts count="23">
    <font>
      <sz val="10"/>
      <name val="Arial Cyr"/>
      <family val="0"/>
    </font>
    <font>
      <sz val="7"/>
      <color indexed="8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6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color indexed="8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169" fontId="10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169" fontId="1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169" fontId="10" fillId="0" borderId="1" xfId="0" applyNumberFormat="1" applyFont="1" applyFill="1" applyBorder="1" applyAlignment="1">
      <alignment horizontal="center"/>
    </xf>
    <xf numFmtId="169" fontId="10" fillId="0" borderId="1" xfId="0" applyNumberFormat="1" applyFont="1" applyFill="1" applyBorder="1" applyAlignment="1">
      <alignment horizontal="center" vertical="top"/>
    </xf>
    <xf numFmtId="169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/>
    </xf>
    <xf numFmtId="169" fontId="9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169" fontId="10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1" fillId="0" borderId="1" xfId="0" applyFont="1" applyBorder="1" applyAlignment="1">
      <alignment vertical="top"/>
    </xf>
    <xf numFmtId="0" fontId="11" fillId="0" borderId="1" xfId="0" applyFont="1" applyFill="1" applyBorder="1" applyAlignment="1">
      <alignment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5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8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/>
    </xf>
    <xf numFmtId="169" fontId="0" fillId="0" borderId="1" xfId="0" applyNumberFormat="1" applyBorder="1" applyAlignment="1">
      <alignment/>
    </xf>
    <xf numFmtId="0" fontId="15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9" fillId="0" borderId="8" xfId="0" applyFont="1" applyBorder="1" applyAlignment="1">
      <alignment wrapText="1"/>
    </xf>
    <xf numFmtId="169" fontId="10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Border="1" applyAlignment="1">
      <alignment/>
    </xf>
    <xf numFmtId="0" fontId="9" fillId="0" borderId="3" xfId="0" applyFont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10" fillId="3" borderId="1" xfId="0" applyFont="1" applyFill="1" applyBorder="1" applyAlignment="1">
      <alignment vertical="top" wrapText="1"/>
    </xf>
    <xf numFmtId="169" fontId="8" fillId="3" borderId="1" xfId="0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indent="1"/>
    </xf>
    <xf numFmtId="0" fontId="10" fillId="0" borderId="5" xfId="0" applyFont="1" applyFill="1" applyBorder="1" applyAlignment="1">
      <alignment horizontal="left" indent="1"/>
    </xf>
    <xf numFmtId="16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169" fontId="8" fillId="0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/>
    </xf>
    <xf numFmtId="169" fontId="10" fillId="0" borderId="2" xfId="0" applyNumberFormat="1" applyFont="1" applyFill="1" applyBorder="1" applyAlignment="1">
      <alignment horizontal="center" vertical="top"/>
    </xf>
    <xf numFmtId="169" fontId="10" fillId="0" borderId="2" xfId="0" applyNumberFormat="1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2" fontId="10" fillId="0" borderId="1" xfId="0" applyNumberFormat="1" applyFont="1" applyBorder="1" applyAlignment="1">
      <alignment horizontal="center"/>
    </xf>
    <xf numFmtId="169" fontId="0" fillId="3" borderId="1" xfId="0" applyNumberFormat="1" applyFill="1" applyBorder="1" applyAlignment="1">
      <alignment horizontal="center"/>
    </xf>
    <xf numFmtId="169" fontId="8" fillId="4" borderId="1" xfId="0" applyNumberFormat="1" applyFont="1" applyFill="1" applyBorder="1" applyAlignment="1">
      <alignment vertical="top"/>
    </xf>
    <xf numFmtId="169" fontId="17" fillId="4" borderId="1" xfId="0" applyNumberFormat="1" applyFont="1" applyFill="1" applyBorder="1" applyAlignment="1">
      <alignment horizontal="center"/>
    </xf>
    <xf numFmtId="169" fontId="17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169" fontId="8" fillId="0" borderId="1" xfId="0" applyNumberFormat="1" applyFont="1" applyBorder="1" applyAlignment="1">
      <alignment horizontal="center"/>
    </xf>
    <xf numFmtId="169" fontId="8" fillId="0" borderId="8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169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5" xfId="0" applyFont="1" applyFill="1" applyBorder="1" applyAlignment="1">
      <alignment/>
    </xf>
    <xf numFmtId="0" fontId="3" fillId="0" borderId="1" xfId="0" applyFont="1" applyBorder="1" applyAlignment="1">
      <alignment/>
    </xf>
    <xf numFmtId="169" fontId="10" fillId="0" borderId="2" xfId="0" applyNumberFormat="1" applyFont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4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9" fontId="8" fillId="0" borderId="1" xfId="0" applyNumberFormat="1" applyFont="1" applyBorder="1" applyAlignment="1">
      <alignment horizontal="center" vertical="top"/>
    </xf>
    <xf numFmtId="169" fontId="8" fillId="0" borderId="3" xfId="0" applyNumberFormat="1" applyFont="1" applyBorder="1" applyAlignment="1">
      <alignment horizontal="center" vertical="top"/>
    </xf>
    <xf numFmtId="169" fontId="8" fillId="3" borderId="1" xfId="0" applyNumberFormat="1" applyFont="1" applyFill="1" applyBorder="1" applyAlignment="1">
      <alignment horizontal="center" vertical="top"/>
    </xf>
    <xf numFmtId="169" fontId="8" fillId="3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 vertical="top"/>
    </xf>
    <xf numFmtId="169" fontId="8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4" fillId="0" borderId="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168" fontId="1" fillId="2" borderId="1" xfId="0" applyNumberFormat="1" applyFont="1" applyFill="1" applyBorder="1" applyAlignment="1">
      <alignment horizontal="center" vertical="center" textRotation="90" wrapText="1"/>
    </xf>
    <xf numFmtId="168" fontId="1" fillId="2" borderId="2" xfId="0" applyNumberFormat="1" applyFont="1" applyFill="1" applyBorder="1" applyAlignment="1">
      <alignment horizontal="center" vertical="center" textRotation="90" wrapText="1"/>
    </xf>
    <xf numFmtId="168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2" fontId="14" fillId="0" borderId="2" xfId="0" applyNumberFormat="1" applyFont="1" applyBorder="1" applyAlignment="1">
      <alignment horizontal="center" vertical="top" wrapText="1"/>
    </xf>
    <xf numFmtId="2" fontId="14" fillId="0" borderId="8" xfId="0" applyNumberFormat="1" applyFont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 shrinkToFit="1"/>
    </xf>
    <xf numFmtId="0" fontId="10" fillId="0" borderId="8" xfId="0" applyFont="1" applyBorder="1" applyAlignment="1">
      <alignment horizontal="center" vertical="top" wrapText="1" shrinkToFit="1"/>
    </xf>
    <xf numFmtId="1" fontId="10" fillId="0" borderId="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4" borderId="5" xfId="0" applyFont="1" applyFill="1" applyBorder="1" applyAlignment="1">
      <alignment horizontal="right"/>
    </xf>
    <xf numFmtId="0" fontId="16" fillId="4" borderId="10" xfId="0" applyFont="1" applyFill="1" applyBorder="1" applyAlignment="1">
      <alignment horizontal="right"/>
    </xf>
    <xf numFmtId="0" fontId="16" fillId="4" borderId="4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chartsheet" Target="chartsheets/sheet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Обсяг фінансування проекту Програми за джерелами фінасування </a:t>
            </a:r>
          </a:p>
        </c:rich>
      </c:tx>
      <c:layout>
        <c:manualLayout>
          <c:xMode val="factor"/>
          <c:yMode val="factor"/>
          <c:x val="-0.0065"/>
          <c:y val="0.03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75"/>
          <c:y val="0.21675"/>
          <c:w val="0.7585"/>
          <c:h val="0.61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итоги!$K$70:$K$73</c:f>
              <c:strCache>
                <c:ptCount val="4"/>
                <c:pt idx="0">
                  <c:v>державний бюджет</c:v>
                </c:pt>
                <c:pt idx="1">
                  <c:v>обласний бюджет </c:v>
                </c:pt>
                <c:pt idx="2">
                  <c:v>бюджети міст і районів </c:v>
                </c:pt>
                <c:pt idx="3">
                  <c:v>інші джерела</c:v>
                </c:pt>
              </c:strCache>
            </c:strRef>
          </c:cat>
          <c:val>
            <c:numRef>
              <c:f>итоги!$L$70:$L$73</c:f>
              <c:numCache>
                <c:ptCount val="4"/>
                <c:pt idx="0">
                  <c:v>497376.2282256125</c:v>
                </c:pt>
                <c:pt idx="1">
                  <c:v>594330.5426432624</c:v>
                </c:pt>
                <c:pt idx="2">
                  <c:v>372674.40875000006</c:v>
                </c:pt>
                <c:pt idx="3">
                  <c:v>747725.518588475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75"/>
          <c:y val="0.85975"/>
          <c:w val="0.943"/>
          <c:h val="0.13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A21" sqref="A21:J24"/>
    </sheetView>
  </sheetViews>
  <sheetFormatPr defaultColWidth="9.00390625" defaultRowHeight="12.75"/>
  <cols>
    <col min="1" max="1" width="14.125" style="0" customWidth="1"/>
    <col min="2" max="2" width="13.75390625" style="0" customWidth="1"/>
    <col min="3" max="3" width="5.375" style="0" customWidth="1"/>
    <col min="4" max="4" width="5.625" style="0" customWidth="1"/>
    <col min="5" max="6" width="5.25390625" style="0" customWidth="1"/>
    <col min="7" max="7" width="5.00390625" style="0" customWidth="1"/>
    <col min="8" max="8" width="5.25390625" style="0" bestFit="1" customWidth="1"/>
    <col min="9" max="9" width="24.375" style="0" customWidth="1"/>
    <col min="10" max="10" width="19.125" style="0" customWidth="1"/>
    <col min="11" max="11" width="12.25390625" style="0" customWidth="1"/>
    <col min="12" max="13" width="9.25390625" style="0" bestFit="1" customWidth="1"/>
    <col min="14" max="14" width="8.875" style="0" customWidth="1"/>
    <col min="15" max="15" width="8.375" style="0" customWidth="1"/>
    <col min="16" max="16" width="8.625" style="0" customWidth="1"/>
    <col min="17" max="17" width="7.875" style="0" customWidth="1"/>
  </cols>
  <sheetData>
    <row r="1" spans="9:16" ht="12.75">
      <c r="I1" s="89">
        <v>11</v>
      </c>
      <c r="P1" t="s">
        <v>7</v>
      </c>
    </row>
    <row r="2" ht="12.75">
      <c r="L2" t="s">
        <v>0</v>
      </c>
    </row>
    <row r="3" spans="12:17" ht="39.75" customHeight="1">
      <c r="L3" s="202" t="s">
        <v>118</v>
      </c>
      <c r="M3" s="202"/>
      <c r="N3" s="202"/>
      <c r="O3" s="202"/>
      <c r="P3" s="202"/>
      <c r="Q3" s="67"/>
    </row>
    <row r="4" spans="1:17" ht="39" customHeight="1">
      <c r="A4" s="196" t="s">
        <v>14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ht="12.75">
      <c r="A5" s="178" t="s">
        <v>1</v>
      </c>
      <c r="B5" s="178" t="s">
        <v>2</v>
      </c>
      <c r="C5" s="178" t="s">
        <v>3</v>
      </c>
      <c r="D5" s="178"/>
      <c r="E5" s="178"/>
      <c r="F5" s="178"/>
      <c r="G5" s="178"/>
      <c r="H5" s="178"/>
      <c r="I5" s="178" t="s">
        <v>4</v>
      </c>
      <c r="J5" s="178" t="s">
        <v>154</v>
      </c>
      <c r="K5" s="178" t="s">
        <v>5</v>
      </c>
      <c r="L5" s="197" t="s">
        <v>8</v>
      </c>
      <c r="M5" s="199"/>
      <c r="N5" s="199"/>
      <c r="O5" s="199"/>
      <c r="P5" s="199"/>
      <c r="Q5" s="199"/>
    </row>
    <row r="6" spans="1:17" ht="12.75">
      <c r="A6" s="178"/>
      <c r="B6" s="178"/>
      <c r="C6" s="178" t="s">
        <v>6</v>
      </c>
      <c r="D6" s="178">
        <v>2012</v>
      </c>
      <c r="E6" s="178">
        <v>2013</v>
      </c>
      <c r="F6" s="178">
        <v>2014</v>
      </c>
      <c r="G6" s="178">
        <v>2015</v>
      </c>
      <c r="H6" s="178">
        <v>2016</v>
      </c>
      <c r="I6" s="178"/>
      <c r="J6" s="178"/>
      <c r="K6" s="178"/>
      <c r="L6" s="197"/>
      <c r="M6" s="200">
        <v>2012</v>
      </c>
      <c r="N6" s="200">
        <v>2013</v>
      </c>
      <c r="O6" s="200">
        <v>2014</v>
      </c>
      <c r="P6" s="194">
        <v>2015</v>
      </c>
      <c r="Q6" s="194">
        <v>2016</v>
      </c>
    </row>
    <row r="7" spans="1:17" ht="12.7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97"/>
      <c r="M7" s="200"/>
      <c r="N7" s="200"/>
      <c r="O7" s="200"/>
      <c r="P7" s="194"/>
      <c r="Q7" s="194"/>
    </row>
    <row r="8" spans="1:17" ht="12.7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97"/>
      <c r="M8" s="200"/>
      <c r="N8" s="200"/>
      <c r="O8" s="200"/>
      <c r="P8" s="194"/>
      <c r="Q8" s="194"/>
    </row>
    <row r="9" spans="1:17" ht="12.7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98"/>
      <c r="M9" s="201"/>
      <c r="N9" s="201"/>
      <c r="O9" s="201"/>
      <c r="P9" s="195"/>
      <c r="Q9" s="195"/>
    </row>
    <row r="10" spans="1:17" ht="17.25" customHeight="1">
      <c r="A10" s="203" t="s">
        <v>25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5"/>
    </row>
    <row r="11" spans="1:17" ht="23.25" customHeight="1">
      <c r="A11" s="171" t="s">
        <v>9</v>
      </c>
      <c r="B11" s="15" t="s">
        <v>67</v>
      </c>
      <c r="C11" s="13">
        <v>17500</v>
      </c>
      <c r="D11" s="13">
        <v>17266</v>
      </c>
      <c r="E11" s="13">
        <v>17300</v>
      </c>
      <c r="F11" s="13">
        <v>17315</v>
      </c>
      <c r="G11" s="13">
        <v>17411</v>
      </c>
      <c r="H11" s="69">
        <v>17500</v>
      </c>
      <c r="I11" s="188" t="s">
        <v>178</v>
      </c>
      <c r="J11" s="191" t="s">
        <v>119</v>
      </c>
      <c r="K11" s="8" t="s">
        <v>10</v>
      </c>
      <c r="L11" s="62">
        <f>M11+N11+O11+P11+Q11</f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</row>
    <row r="12" spans="1:17" ht="24" customHeight="1">
      <c r="A12" s="166"/>
      <c r="B12" s="21"/>
      <c r="C12" s="23"/>
      <c r="D12" s="23"/>
      <c r="E12" s="23"/>
      <c r="F12" s="23"/>
      <c r="G12" s="23"/>
      <c r="H12" s="45"/>
      <c r="I12" s="189"/>
      <c r="J12" s="192"/>
      <c r="K12" s="8" t="s">
        <v>11</v>
      </c>
      <c r="L12" s="62">
        <f>M12+N12+O12+P12+Q12</f>
        <v>9022.710881062501</v>
      </c>
      <c r="M12" s="62">
        <v>1621.5</v>
      </c>
      <c r="N12" s="62">
        <f>M12*1.059</f>
        <v>1717.1685</v>
      </c>
      <c r="O12" s="62">
        <f>N12*1.05</f>
        <v>1803.0269250000001</v>
      </c>
      <c r="P12" s="62">
        <f>O12*1.05</f>
        <v>1893.1782712500003</v>
      </c>
      <c r="Q12" s="62">
        <f>P12*1.05</f>
        <v>1987.8371848125005</v>
      </c>
    </row>
    <row r="13" spans="1:17" ht="22.5" customHeight="1">
      <c r="A13" s="166"/>
      <c r="B13" s="15"/>
      <c r="C13" s="23"/>
      <c r="D13" s="23"/>
      <c r="E13" s="23"/>
      <c r="F13" s="23"/>
      <c r="G13" s="23"/>
      <c r="H13" s="45"/>
      <c r="I13" s="189"/>
      <c r="J13" s="192"/>
      <c r="K13" s="8" t="s">
        <v>12</v>
      </c>
      <c r="L13" s="62">
        <f>M13+N13+O13+P13+Q13</f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15" customHeight="1">
      <c r="A14" s="166"/>
      <c r="B14" s="15"/>
      <c r="C14" s="26"/>
      <c r="D14" s="26"/>
      <c r="E14" s="26"/>
      <c r="F14" s="26"/>
      <c r="G14" s="26"/>
      <c r="H14" s="46"/>
      <c r="I14" s="190"/>
      <c r="J14" s="193"/>
      <c r="K14" s="8" t="s">
        <v>13</v>
      </c>
      <c r="L14" s="62">
        <f>M14+N14+O14+P14+Q14</f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</row>
    <row r="15" spans="1:17" ht="12.75">
      <c r="A15" s="44"/>
      <c r="B15" s="15"/>
      <c r="C15" s="26"/>
      <c r="D15" s="26"/>
      <c r="E15" s="26"/>
      <c r="F15" s="26"/>
      <c r="G15" s="26"/>
      <c r="H15" s="46"/>
      <c r="I15" s="47" t="s">
        <v>62</v>
      </c>
      <c r="J15" s="24"/>
      <c r="K15" s="37"/>
      <c r="L15" s="68"/>
      <c r="M15" s="68"/>
      <c r="N15" s="68"/>
      <c r="O15" s="68"/>
      <c r="P15" s="68"/>
      <c r="Q15" s="68"/>
    </row>
    <row r="16" spans="1:17" ht="10.5" customHeight="1">
      <c r="A16" s="44"/>
      <c r="B16" s="27"/>
      <c r="C16" s="7"/>
      <c r="D16" s="7"/>
      <c r="E16" s="7"/>
      <c r="F16" s="7"/>
      <c r="G16" s="7"/>
      <c r="H16" s="25"/>
      <c r="I16" s="47" t="s">
        <v>63</v>
      </c>
      <c r="J16" s="24"/>
      <c r="K16" s="8"/>
      <c r="L16" s="62">
        <f>M16+N16+O16+P16+Q16</f>
        <v>9022.710881062501</v>
      </c>
      <c r="M16" s="62">
        <v>1621.5</v>
      </c>
      <c r="N16" s="62">
        <f>M16*1.059</f>
        <v>1717.1685</v>
      </c>
      <c r="O16" s="62">
        <f>N16*1.05</f>
        <v>1803.0269250000001</v>
      </c>
      <c r="P16" s="62">
        <f>O16*1.05</f>
        <v>1893.1782712500003</v>
      </c>
      <c r="Q16" s="62">
        <f>P16*1.05</f>
        <v>1987.8371848125005</v>
      </c>
    </row>
    <row r="17" spans="1:17" ht="12.75">
      <c r="A17" s="44"/>
      <c r="B17" s="14"/>
      <c r="C17" s="7"/>
      <c r="D17" s="7"/>
      <c r="E17" s="7"/>
      <c r="F17" s="7"/>
      <c r="G17" s="7"/>
      <c r="H17" s="25"/>
      <c r="I17" s="47" t="s">
        <v>64</v>
      </c>
      <c r="J17" s="24"/>
      <c r="K17" s="8"/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12.75" customHeight="1">
      <c r="A18" s="44"/>
      <c r="B18" s="14"/>
      <c r="C18" s="7"/>
      <c r="D18" s="7"/>
      <c r="E18" s="7"/>
      <c r="F18" s="7"/>
      <c r="G18" s="7"/>
      <c r="H18" s="25"/>
      <c r="I18" s="47" t="s">
        <v>65</v>
      </c>
      <c r="J18" s="24"/>
      <c r="K18" s="8"/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</row>
    <row r="19" spans="1:17" ht="12.75">
      <c r="A19" s="44"/>
      <c r="B19" s="7"/>
      <c r="C19" s="7"/>
      <c r="D19" s="7"/>
      <c r="E19" s="7"/>
      <c r="F19" s="7"/>
      <c r="G19" s="7"/>
      <c r="H19" s="25"/>
      <c r="I19" s="47" t="s">
        <v>66</v>
      </c>
      <c r="J19" s="24"/>
      <c r="K19" s="8"/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ht="12.75">
      <c r="A20" s="44"/>
      <c r="B20" s="10"/>
      <c r="C20" s="10"/>
      <c r="D20" s="10"/>
      <c r="E20" s="10"/>
      <c r="F20" s="10"/>
      <c r="G20" s="10"/>
      <c r="H20" s="10"/>
      <c r="I20" s="48"/>
      <c r="J20" s="10"/>
      <c r="K20" s="7"/>
      <c r="L20" s="62"/>
      <c r="M20" s="62"/>
      <c r="N20" s="62"/>
      <c r="O20" s="62"/>
      <c r="P20" s="62"/>
      <c r="Q20" s="62"/>
    </row>
    <row r="21" spans="1:17" ht="22.5" customHeight="1">
      <c r="A21" s="172" t="s">
        <v>75</v>
      </c>
      <c r="B21" s="173"/>
      <c r="C21" s="173"/>
      <c r="D21" s="173"/>
      <c r="E21" s="173"/>
      <c r="F21" s="173"/>
      <c r="G21" s="173"/>
      <c r="H21" s="173"/>
      <c r="I21" s="173"/>
      <c r="J21" s="174"/>
      <c r="K21" s="8" t="s">
        <v>10</v>
      </c>
      <c r="L21" s="62">
        <f>M21+N21+O21+P21+Q21</f>
        <v>0</v>
      </c>
      <c r="M21" s="62">
        <f aca="true" t="shared" si="0" ref="M21:Q22">M11</f>
        <v>0</v>
      </c>
      <c r="N21" s="62">
        <f t="shared" si="0"/>
        <v>0</v>
      </c>
      <c r="O21" s="62">
        <f t="shared" si="0"/>
        <v>0</v>
      </c>
      <c r="P21" s="62">
        <f t="shared" si="0"/>
        <v>0</v>
      </c>
      <c r="Q21" s="62">
        <f t="shared" si="0"/>
        <v>0</v>
      </c>
    </row>
    <row r="22" spans="1:17" ht="22.5" customHeight="1">
      <c r="A22" s="175"/>
      <c r="B22" s="176"/>
      <c r="C22" s="176"/>
      <c r="D22" s="176"/>
      <c r="E22" s="176"/>
      <c r="F22" s="176"/>
      <c r="G22" s="176"/>
      <c r="H22" s="176"/>
      <c r="I22" s="176"/>
      <c r="J22" s="167"/>
      <c r="K22" s="8" t="s">
        <v>11</v>
      </c>
      <c r="L22" s="62">
        <f aca="true" t="shared" si="1" ref="L22:L29">M22+N22+O22+P22+Q22</f>
        <v>9022.710881062501</v>
      </c>
      <c r="M22" s="62">
        <f t="shared" si="0"/>
        <v>1621.5</v>
      </c>
      <c r="N22" s="62">
        <f t="shared" si="0"/>
        <v>1717.1685</v>
      </c>
      <c r="O22" s="62">
        <f t="shared" si="0"/>
        <v>1803.0269250000001</v>
      </c>
      <c r="P22" s="62">
        <f t="shared" si="0"/>
        <v>1893.1782712500003</v>
      </c>
      <c r="Q22" s="62">
        <f t="shared" si="0"/>
        <v>1987.8371848125005</v>
      </c>
    </row>
    <row r="23" spans="1:17" ht="22.5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67"/>
      <c r="K23" s="8" t="s">
        <v>12</v>
      </c>
      <c r="L23" s="62">
        <f t="shared" si="1"/>
        <v>0</v>
      </c>
      <c r="M23" s="62">
        <f aca="true" t="shared" si="2" ref="M23:Q24">M13</f>
        <v>0</v>
      </c>
      <c r="N23" s="62">
        <f t="shared" si="2"/>
        <v>0</v>
      </c>
      <c r="O23" s="62">
        <f t="shared" si="2"/>
        <v>0</v>
      </c>
      <c r="P23" s="62">
        <f t="shared" si="2"/>
        <v>0</v>
      </c>
      <c r="Q23" s="62">
        <f t="shared" si="2"/>
        <v>0</v>
      </c>
    </row>
    <row r="24" spans="1:17" ht="12.75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8" t="s">
        <v>13</v>
      </c>
      <c r="L24" s="62">
        <f t="shared" si="1"/>
        <v>0</v>
      </c>
      <c r="M24" s="62">
        <f t="shared" si="2"/>
        <v>0</v>
      </c>
      <c r="N24" s="62">
        <f t="shared" si="2"/>
        <v>0</v>
      </c>
      <c r="O24" s="62">
        <f t="shared" si="2"/>
        <v>0</v>
      </c>
      <c r="P24" s="62">
        <f t="shared" si="2"/>
        <v>0</v>
      </c>
      <c r="Q24" s="62">
        <f t="shared" si="2"/>
        <v>0</v>
      </c>
    </row>
    <row r="25" spans="1:17" ht="12.75">
      <c r="A25" s="180"/>
      <c r="B25" s="181"/>
      <c r="C25" s="181"/>
      <c r="D25" s="181"/>
      <c r="E25" s="181"/>
      <c r="F25" s="181"/>
      <c r="G25" s="181"/>
      <c r="H25" s="182"/>
      <c r="I25" s="47" t="s">
        <v>62</v>
      </c>
      <c r="J25" s="37"/>
      <c r="K25" s="37"/>
      <c r="L25" s="62"/>
      <c r="M25" s="88"/>
      <c r="N25" s="88"/>
      <c r="O25" s="88"/>
      <c r="P25" s="88"/>
      <c r="Q25" s="88"/>
    </row>
    <row r="26" spans="1:17" ht="12.75">
      <c r="A26" s="183"/>
      <c r="B26" s="184"/>
      <c r="C26" s="184"/>
      <c r="D26" s="184"/>
      <c r="E26" s="184"/>
      <c r="F26" s="184"/>
      <c r="G26" s="184"/>
      <c r="H26" s="185"/>
      <c r="I26" s="47" t="s">
        <v>63</v>
      </c>
      <c r="J26" s="37"/>
      <c r="K26" s="37"/>
      <c r="L26" s="62">
        <f t="shared" si="1"/>
        <v>9022.710881062501</v>
      </c>
      <c r="M26" s="62">
        <f>M16</f>
        <v>1621.5</v>
      </c>
      <c r="N26" s="62">
        <f>N16</f>
        <v>1717.1685</v>
      </c>
      <c r="O26" s="62">
        <f>O16</f>
        <v>1803.0269250000001</v>
      </c>
      <c r="P26" s="62">
        <f>P16</f>
        <v>1893.1782712500003</v>
      </c>
      <c r="Q26" s="62">
        <f>Q16</f>
        <v>1987.8371848125005</v>
      </c>
    </row>
    <row r="27" spans="1:17" ht="12.75">
      <c r="A27" s="183"/>
      <c r="B27" s="184"/>
      <c r="C27" s="184"/>
      <c r="D27" s="184"/>
      <c r="E27" s="184"/>
      <c r="F27" s="184"/>
      <c r="G27" s="184"/>
      <c r="H27" s="185"/>
      <c r="I27" s="47" t="s">
        <v>64</v>
      </c>
      <c r="J27" s="37"/>
      <c r="K27" s="37"/>
      <c r="L27" s="62">
        <f t="shared" si="1"/>
        <v>0</v>
      </c>
      <c r="M27" s="62">
        <f aca="true" t="shared" si="3" ref="M27:Q29">M17</f>
        <v>0</v>
      </c>
      <c r="N27" s="62">
        <f t="shared" si="3"/>
        <v>0</v>
      </c>
      <c r="O27" s="62">
        <f t="shared" si="3"/>
        <v>0</v>
      </c>
      <c r="P27" s="62">
        <f t="shared" si="3"/>
        <v>0</v>
      </c>
      <c r="Q27" s="62">
        <f t="shared" si="3"/>
        <v>0</v>
      </c>
    </row>
    <row r="28" spans="1:17" ht="22.5">
      <c r="A28" s="183"/>
      <c r="B28" s="184"/>
      <c r="C28" s="184"/>
      <c r="D28" s="184"/>
      <c r="E28" s="184"/>
      <c r="F28" s="184"/>
      <c r="G28" s="184"/>
      <c r="H28" s="185"/>
      <c r="I28" s="47" t="s">
        <v>65</v>
      </c>
      <c r="J28" s="37"/>
      <c r="K28" s="37"/>
      <c r="L28" s="62">
        <f t="shared" si="1"/>
        <v>0</v>
      </c>
      <c r="M28" s="62">
        <f t="shared" si="3"/>
        <v>0</v>
      </c>
      <c r="N28" s="62">
        <f t="shared" si="3"/>
        <v>0</v>
      </c>
      <c r="O28" s="62">
        <f t="shared" si="3"/>
        <v>0</v>
      </c>
      <c r="P28" s="62">
        <f t="shared" si="3"/>
        <v>0</v>
      </c>
      <c r="Q28" s="62">
        <f t="shared" si="3"/>
        <v>0</v>
      </c>
    </row>
    <row r="29" spans="1:17" ht="12.75">
      <c r="A29" s="186"/>
      <c r="B29" s="187"/>
      <c r="C29" s="187"/>
      <c r="D29" s="187"/>
      <c r="E29" s="187"/>
      <c r="F29" s="187"/>
      <c r="G29" s="187"/>
      <c r="H29" s="177"/>
      <c r="I29" s="47" t="s">
        <v>66</v>
      </c>
      <c r="J29" s="37"/>
      <c r="K29" s="37"/>
      <c r="L29" s="62">
        <f t="shared" si="1"/>
        <v>0</v>
      </c>
      <c r="M29" s="62">
        <f t="shared" si="3"/>
        <v>0</v>
      </c>
      <c r="N29" s="62">
        <f t="shared" si="3"/>
        <v>0</v>
      </c>
      <c r="O29" s="62">
        <f t="shared" si="3"/>
        <v>0</v>
      </c>
      <c r="P29" s="62">
        <f t="shared" si="3"/>
        <v>0</v>
      </c>
      <c r="Q29" s="62">
        <f t="shared" si="3"/>
        <v>0</v>
      </c>
    </row>
    <row r="30" spans="9:17" ht="12.75">
      <c r="I30" s="75"/>
      <c r="L30" s="89"/>
      <c r="M30" s="89"/>
      <c r="N30" s="89"/>
      <c r="O30" s="89"/>
      <c r="P30" s="89"/>
      <c r="Q30" s="89"/>
    </row>
    <row r="31" ht="12.75">
      <c r="I31" s="1"/>
    </row>
    <row r="32" ht="12.75">
      <c r="I32" s="1"/>
    </row>
    <row r="33" ht="12.75">
      <c r="I33" s="1"/>
    </row>
    <row r="34" ht="12.75"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45" ht="12.75">
      <c r="I45" s="1"/>
    </row>
    <row r="46" ht="12.75">
      <c r="I46" s="1"/>
    </row>
    <row r="47" ht="12.75">
      <c r="I47" s="1"/>
    </row>
    <row r="48" ht="12.75">
      <c r="I48" s="1"/>
    </row>
    <row r="49" ht="12.75">
      <c r="I49" s="1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</sheetData>
  <mergeCells count="27">
    <mergeCell ref="L3:P3"/>
    <mergeCell ref="F6:F9"/>
    <mergeCell ref="H6:H9"/>
    <mergeCell ref="A10:Q10"/>
    <mergeCell ref="B5:B9"/>
    <mergeCell ref="C5:H5"/>
    <mergeCell ref="I5:I9"/>
    <mergeCell ref="G6:G9"/>
    <mergeCell ref="C6:C9"/>
    <mergeCell ref="O6:O9"/>
    <mergeCell ref="P6:P9"/>
    <mergeCell ref="A5:A9"/>
    <mergeCell ref="A4:Q4"/>
    <mergeCell ref="J5:J9"/>
    <mergeCell ref="K5:K9"/>
    <mergeCell ref="L5:L9"/>
    <mergeCell ref="M5:Q5"/>
    <mergeCell ref="M6:M9"/>
    <mergeCell ref="N6:N9"/>
    <mergeCell ref="Q6:Q9"/>
    <mergeCell ref="D6:D9"/>
    <mergeCell ref="E6:E9"/>
    <mergeCell ref="A25:H29"/>
    <mergeCell ref="A21:J24"/>
    <mergeCell ref="A11:A14"/>
    <mergeCell ref="I11:I14"/>
    <mergeCell ref="J11:J14"/>
  </mergeCells>
  <printOptions/>
  <pageMargins left="0.42" right="0.27" top="0.24" bottom="0.36" header="0.23" footer="0.3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:A20"/>
    </sheetView>
  </sheetViews>
  <sheetFormatPr defaultColWidth="9.00390625" defaultRowHeight="12.75"/>
  <cols>
    <col min="1" max="1" width="12.875" style="0" customWidth="1"/>
    <col min="2" max="2" width="12.625" style="0" customWidth="1"/>
    <col min="3" max="3" width="6.00390625" style="0" customWidth="1"/>
    <col min="4" max="4" width="5.125" style="0" customWidth="1"/>
    <col min="5" max="5" width="4.625" style="0" customWidth="1"/>
    <col min="6" max="6" width="4.125" style="0" customWidth="1"/>
    <col min="7" max="7" width="4.875" style="0" customWidth="1"/>
    <col min="8" max="8" width="4.75390625" style="0" customWidth="1"/>
    <col min="9" max="9" width="18.75390625" style="0" customWidth="1"/>
    <col min="10" max="10" width="12.875" style="0" customWidth="1"/>
    <col min="11" max="11" width="10.75390625" style="0" customWidth="1"/>
    <col min="13" max="13" width="7.75390625" style="0" customWidth="1"/>
    <col min="14" max="14" width="8.25390625" style="0" customWidth="1"/>
    <col min="15" max="15" width="8.125" style="0" customWidth="1"/>
    <col min="16" max="16" width="7.75390625" style="0" customWidth="1"/>
    <col min="17" max="17" width="7.87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2.5" customHeight="1">
      <c r="A6" s="171" t="s">
        <v>40</v>
      </c>
      <c r="B6" s="126" t="s">
        <v>151</v>
      </c>
      <c r="C6" s="31" t="s">
        <v>48</v>
      </c>
      <c r="D6" s="31" t="s">
        <v>48</v>
      </c>
      <c r="E6" s="31" t="s">
        <v>48</v>
      </c>
      <c r="F6" s="31" t="s">
        <v>48</v>
      </c>
      <c r="G6" s="31" t="s">
        <v>48</v>
      </c>
      <c r="H6" s="32" t="s">
        <v>48</v>
      </c>
      <c r="I6" s="191" t="s">
        <v>100</v>
      </c>
      <c r="J6" s="191" t="s">
        <v>71</v>
      </c>
      <c r="K6" s="8" t="s">
        <v>10</v>
      </c>
      <c r="L6" s="62">
        <f>M6+N6+O6+P6+Q6</f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7" ht="22.5">
      <c r="A7" s="166"/>
      <c r="B7" s="127" t="s">
        <v>49</v>
      </c>
      <c r="C7" s="123">
        <v>2</v>
      </c>
      <c r="D7" s="124">
        <v>2</v>
      </c>
      <c r="E7" s="124">
        <v>2</v>
      </c>
      <c r="F7" s="124">
        <v>2</v>
      </c>
      <c r="G7" s="124">
        <v>2</v>
      </c>
      <c r="H7" s="125">
        <v>2</v>
      </c>
      <c r="I7" s="192"/>
      <c r="J7" s="192"/>
      <c r="K7" s="8" t="s">
        <v>11</v>
      </c>
      <c r="L7" s="62">
        <f aca="true" t="shared" si="0" ref="L7:L29">M7+N7+O7+P7+Q7</f>
        <v>16095.648161925</v>
      </c>
      <c r="M7" s="62">
        <f>M12+M13+M14+M15</f>
        <v>2892.6</v>
      </c>
      <c r="N7" s="62">
        <f>N12+N13+N14+N15</f>
        <v>3063.2634</v>
      </c>
      <c r="O7" s="62">
        <f>O12+O13+O14+O15</f>
        <v>3216.42657</v>
      </c>
      <c r="P7" s="62">
        <f>P12+P13+P14+P15</f>
        <v>3377.2478985000002</v>
      </c>
      <c r="Q7" s="62">
        <f>Q12+Q13+Q14+Q15</f>
        <v>3546.1102934250002</v>
      </c>
    </row>
    <row r="8" spans="1:17" ht="21.75" customHeight="1">
      <c r="A8" s="166"/>
      <c r="B8" s="267" t="s">
        <v>50</v>
      </c>
      <c r="C8" s="264">
        <v>40</v>
      </c>
      <c r="D8" s="264">
        <v>8</v>
      </c>
      <c r="E8" s="264">
        <v>8</v>
      </c>
      <c r="F8" s="264">
        <v>8</v>
      </c>
      <c r="G8" s="264">
        <v>8</v>
      </c>
      <c r="H8" s="264">
        <v>8</v>
      </c>
      <c r="I8" s="192"/>
      <c r="J8" s="192"/>
      <c r="K8" s="8" t="s">
        <v>12</v>
      </c>
      <c r="L8" s="62">
        <f t="shared" si="0"/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15" customHeight="1">
      <c r="A9" s="166"/>
      <c r="B9" s="267"/>
      <c r="C9" s="265"/>
      <c r="D9" s="265"/>
      <c r="E9" s="265"/>
      <c r="F9" s="265"/>
      <c r="G9" s="265"/>
      <c r="H9" s="265"/>
      <c r="I9" s="192"/>
      <c r="J9" s="192"/>
      <c r="K9" s="8" t="s">
        <v>13</v>
      </c>
      <c r="L9" s="62">
        <f t="shared" si="0"/>
        <v>152.465173075</v>
      </c>
      <c r="M9" s="62">
        <v>27.4</v>
      </c>
      <c r="N9" s="62">
        <f>M9*1.059</f>
        <v>29.016599999999997</v>
      </c>
      <c r="O9" s="62">
        <f>N9*1.05</f>
        <v>30.467429999999997</v>
      </c>
      <c r="P9" s="62">
        <f>O9*1.05</f>
        <v>31.990801499999996</v>
      </c>
      <c r="Q9" s="62">
        <f>P9*1.05</f>
        <v>33.590341575</v>
      </c>
    </row>
    <row r="10" spans="1:17" ht="11.25" customHeight="1">
      <c r="A10" s="166"/>
      <c r="B10" s="267"/>
      <c r="C10" s="266"/>
      <c r="D10" s="266"/>
      <c r="E10" s="266"/>
      <c r="F10" s="266"/>
      <c r="G10" s="266"/>
      <c r="H10" s="266"/>
      <c r="I10" s="47" t="s">
        <v>62</v>
      </c>
      <c r="J10" s="7"/>
      <c r="L10" s="62"/>
      <c r="M10" s="62"/>
      <c r="N10" s="62"/>
      <c r="O10" s="62"/>
      <c r="P10" s="62"/>
      <c r="Q10" s="62"/>
    </row>
    <row r="11" spans="1:17" ht="11.25" customHeight="1">
      <c r="A11" s="166"/>
      <c r="B11" s="267" t="s">
        <v>51</v>
      </c>
      <c r="C11" s="264">
        <v>7500</v>
      </c>
      <c r="D11" s="264">
        <v>1500</v>
      </c>
      <c r="E11" s="264">
        <v>1500</v>
      </c>
      <c r="F11" s="264">
        <v>1500</v>
      </c>
      <c r="G11" s="264">
        <v>1500</v>
      </c>
      <c r="H11" s="264">
        <v>1500</v>
      </c>
      <c r="I11" s="47"/>
      <c r="J11" s="13" t="s">
        <v>11</v>
      </c>
      <c r="L11" s="62"/>
      <c r="M11" s="62"/>
      <c r="N11" s="62"/>
      <c r="O11" s="62"/>
      <c r="P11" s="62"/>
      <c r="Q11" s="62"/>
    </row>
    <row r="12" spans="1:17" ht="12.75" customHeight="1">
      <c r="A12" s="166"/>
      <c r="B12" s="267"/>
      <c r="C12" s="266"/>
      <c r="D12" s="266"/>
      <c r="E12" s="266"/>
      <c r="F12" s="266"/>
      <c r="G12" s="266"/>
      <c r="H12" s="266"/>
      <c r="I12" s="47" t="s">
        <v>63</v>
      </c>
      <c r="J12" s="7"/>
      <c r="K12" s="7"/>
      <c r="L12" s="62">
        <f t="shared" si="0"/>
        <v>16095.648161925</v>
      </c>
      <c r="M12" s="62">
        <v>2892.6</v>
      </c>
      <c r="N12" s="62">
        <f>M12*1.059</f>
        <v>3063.2634</v>
      </c>
      <c r="O12" s="62">
        <f>N12*1.05</f>
        <v>3216.42657</v>
      </c>
      <c r="P12" s="62">
        <f>O12*1.05</f>
        <v>3377.2478985000002</v>
      </c>
      <c r="Q12" s="62">
        <f>P12*1.05</f>
        <v>3546.1102934250002</v>
      </c>
    </row>
    <row r="13" spans="1:17" ht="12.75" customHeight="1">
      <c r="A13" s="166"/>
      <c r="B13" s="15"/>
      <c r="C13" s="33"/>
      <c r="D13" s="33"/>
      <c r="E13" s="33"/>
      <c r="F13" s="33"/>
      <c r="G13" s="33"/>
      <c r="H13" s="33"/>
      <c r="I13" s="47" t="s">
        <v>64</v>
      </c>
      <c r="J13" s="7"/>
      <c r="K13" s="7"/>
      <c r="L13" s="62">
        <f t="shared" si="0"/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</row>
    <row r="14" spans="1:17" ht="25.5" customHeight="1">
      <c r="A14" s="166"/>
      <c r="B14" s="15"/>
      <c r="C14" s="7"/>
      <c r="D14" s="7"/>
      <c r="E14" s="7"/>
      <c r="F14" s="7"/>
      <c r="G14" s="7"/>
      <c r="H14" s="7"/>
      <c r="I14" s="47" t="s">
        <v>65</v>
      </c>
      <c r="J14" s="7"/>
      <c r="K14" s="8"/>
      <c r="L14" s="62">
        <f t="shared" si="0"/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</row>
    <row r="15" spans="1:17" ht="12.75">
      <c r="A15" s="166"/>
      <c r="B15" s="15"/>
      <c r="C15" s="7"/>
      <c r="D15" s="7"/>
      <c r="E15" s="7"/>
      <c r="F15" s="7"/>
      <c r="G15" s="7"/>
      <c r="H15" s="7"/>
      <c r="I15" s="47" t="s">
        <v>66</v>
      </c>
      <c r="J15" s="7"/>
      <c r="K15" s="8"/>
      <c r="L15" s="62">
        <f t="shared" si="0"/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</row>
    <row r="16" spans="1:17" ht="12.75">
      <c r="A16" s="166"/>
      <c r="B16" s="15"/>
      <c r="C16" s="7"/>
      <c r="D16" s="7"/>
      <c r="E16" s="7"/>
      <c r="F16" s="7"/>
      <c r="G16" s="7"/>
      <c r="H16" s="26"/>
      <c r="I16" s="26"/>
      <c r="J16" s="26" t="s">
        <v>125</v>
      </c>
      <c r="K16" s="8"/>
      <c r="L16" s="62"/>
      <c r="M16" s="62"/>
      <c r="N16" s="62"/>
      <c r="O16" s="62"/>
      <c r="P16" s="62"/>
      <c r="Q16" s="62"/>
    </row>
    <row r="17" spans="1:17" ht="12.75">
      <c r="A17" s="166"/>
      <c r="B17" s="15"/>
      <c r="C17" s="7"/>
      <c r="D17" s="7"/>
      <c r="E17" s="7"/>
      <c r="F17" s="7"/>
      <c r="G17" s="7"/>
      <c r="H17" s="26"/>
      <c r="I17" s="47" t="s">
        <v>63</v>
      </c>
      <c r="J17" s="26"/>
      <c r="K17" s="8"/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12.75">
      <c r="A18" s="166"/>
      <c r="B18" s="15"/>
      <c r="C18" s="7"/>
      <c r="D18" s="7"/>
      <c r="E18" s="7"/>
      <c r="F18" s="7"/>
      <c r="G18" s="7"/>
      <c r="H18" s="26"/>
      <c r="I18" s="47" t="s">
        <v>64</v>
      </c>
      <c r="J18" s="26"/>
      <c r="K18" s="8"/>
      <c r="L18" s="62">
        <f>M18+N18+O18+P18+Q18</f>
        <v>152.465173075</v>
      </c>
      <c r="M18" s="62">
        <v>27.4</v>
      </c>
      <c r="N18" s="62">
        <f>M18*1.059</f>
        <v>29.016599999999997</v>
      </c>
      <c r="O18" s="62">
        <f>N18*1.05</f>
        <v>30.467429999999997</v>
      </c>
      <c r="P18" s="62">
        <f>O18*1.05</f>
        <v>31.990801499999996</v>
      </c>
      <c r="Q18" s="62">
        <f>P18*1.05</f>
        <v>33.590341575</v>
      </c>
    </row>
    <row r="19" spans="1:17" ht="22.5" customHeight="1">
      <c r="A19" s="166"/>
      <c r="B19" s="15"/>
      <c r="C19" s="7"/>
      <c r="D19" s="7"/>
      <c r="E19" s="7"/>
      <c r="F19" s="7"/>
      <c r="G19" s="7"/>
      <c r="H19" s="26"/>
      <c r="I19" s="47" t="s">
        <v>65</v>
      </c>
      <c r="J19" s="26"/>
      <c r="K19" s="8"/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ht="12.75">
      <c r="A20" s="209"/>
      <c r="B20" s="15"/>
      <c r="C20" s="7"/>
      <c r="D20" s="7"/>
      <c r="E20" s="7"/>
      <c r="F20" s="7"/>
      <c r="G20" s="7"/>
      <c r="H20" s="26"/>
      <c r="I20" s="47" t="s">
        <v>66</v>
      </c>
      <c r="J20" s="26"/>
      <c r="K20" s="8"/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</row>
    <row r="21" spans="1:17" ht="22.5">
      <c r="A21" s="172" t="s">
        <v>75</v>
      </c>
      <c r="B21" s="173"/>
      <c r="C21" s="173"/>
      <c r="D21" s="173"/>
      <c r="E21" s="173"/>
      <c r="F21" s="173"/>
      <c r="G21" s="173"/>
      <c r="H21" s="173"/>
      <c r="I21" s="173"/>
      <c r="J21" s="174"/>
      <c r="K21" s="8" t="s">
        <v>10</v>
      </c>
      <c r="L21" s="62">
        <f t="shared" si="0"/>
        <v>0</v>
      </c>
      <c r="M21" s="62">
        <f aca="true" t="shared" si="1" ref="M21:Q22">M6</f>
        <v>0</v>
      </c>
      <c r="N21" s="62">
        <f t="shared" si="1"/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</row>
    <row r="22" spans="1:17" ht="22.5">
      <c r="A22" s="175"/>
      <c r="B22" s="176"/>
      <c r="C22" s="176"/>
      <c r="D22" s="176"/>
      <c r="E22" s="176"/>
      <c r="F22" s="176"/>
      <c r="G22" s="176"/>
      <c r="H22" s="176"/>
      <c r="I22" s="176"/>
      <c r="J22" s="167"/>
      <c r="K22" s="8" t="s">
        <v>11</v>
      </c>
      <c r="L22" s="62">
        <f t="shared" si="0"/>
        <v>16095.648161925</v>
      </c>
      <c r="M22" s="62">
        <f t="shared" si="1"/>
        <v>2892.6</v>
      </c>
      <c r="N22" s="62">
        <f t="shared" si="1"/>
        <v>3063.2634</v>
      </c>
      <c r="O22" s="62">
        <f t="shared" si="1"/>
        <v>3216.42657</v>
      </c>
      <c r="P22" s="62">
        <f t="shared" si="1"/>
        <v>3377.2478985000002</v>
      </c>
      <c r="Q22" s="62">
        <f t="shared" si="1"/>
        <v>3546.1102934250002</v>
      </c>
    </row>
    <row r="23" spans="1:17" ht="22.5">
      <c r="A23" s="175"/>
      <c r="B23" s="176"/>
      <c r="C23" s="176"/>
      <c r="D23" s="176"/>
      <c r="E23" s="176"/>
      <c r="F23" s="176"/>
      <c r="G23" s="176"/>
      <c r="H23" s="176"/>
      <c r="I23" s="176"/>
      <c r="J23" s="167"/>
      <c r="K23" s="8" t="s">
        <v>12</v>
      </c>
      <c r="L23" s="62">
        <f t="shared" si="0"/>
        <v>0</v>
      </c>
      <c r="M23" s="62">
        <f aca="true" t="shared" si="2" ref="M23:Q24">M8</f>
        <v>0</v>
      </c>
      <c r="N23" s="62">
        <f t="shared" si="2"/>
        <v>0</v>
      </c>
      <c r="O23" s="62">
        <f t="shared" si="2"/>
        <v>0</v>
      </c>
      <c r="P23" s="62">
        <f t="shared" si="2"/>
        <v>0</v>
      </c>
      <c r="Q23" s="62">
        <f t="shared" si="2"/>
        <v>0</v>
      </c>
    </row>
    <row r="24" spans="1:17" ht="12.75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8" t="s">
        <v>13</v>
      </c>
      <c r="L24" s="62">
        <f t="shared" si="0"/>
        <v>152.465173075</v>
      </c>
      <c r="M24" s="62">
        <f t="shared" si="2"/>
        <v>27.4</v>
      </c>
      <c r="N24" s="62">
        <f t="shared" si="2"/>
        <v>29.016599999999997</v>
      </c>
      <c r="O24" s="62">
        <f t="shared" si="2"/>
        <v>30.467429999999997</v>
      </c>
      <c r="P24" s="62">
        <f t="shared" si="2"/>
        <v>31.990801499999996</v>
      </c>
      <c r="Q24" s="62">
        <f t="shared" si="2"/>
        <v>33.590341575</v>
      </c>
    </row>
    <row r="25" spans="1:17" ht="12.75">
      <c r="A25" s="180"/>
      <c r="B25" s="181"/>
      <c r="C25" s="181"/>
      <c r="D25" s="181"/>
      <c r="E25" s="181"/>
      <c r="F25" s="181"/>
      <c r="G25" s="181"/>
      <c r="H25" s="182"/>
      <c r="I25" s="47" t="s">
        <v>62</v>
      </c>
      <c r="J25" s="37"/>
      <c r="K25" s="37"/>
      <c r="L25" s="62"/>
      <c r="M25" s="70"/>
      <c r="N25" s="70"/>
      <c r="O25" s="70"/>
      <c r="P25" s="70"/>
      <c r="Q25" s="70"/>
    </row>
    <row r="26" spans="1:17" ht="12.75">
      <c r="A26" s="183"/>
      <c r="B26" s="184"/>
      <c r="C26" s="184"/>
      <c r="D26" s="184"/>
      <c r="E26" s="184"/>
      <c r="F26" s="184"/>
      <c r="G26" s="184"/>
      <c r="H26" s="185"/>
      <c r="I26" s="47" t="s">
        <v>63</v>
      </c>
      <c r="J26" s="37"/>
      <c r="K26" s="37"/>
      <c r="L26" s="62">
        <f t="shared" si="0"/>
        <v>16095.648161925</v>
      </c>
      <c r="M26" s="63">
        <f aca="true" t="shared" si="3" ref="M26:Q27">M12+M17</f>
        <v>2892.6</v>
      </c>
      <c r="N26" s="63">
        <f t="shared" si="3"/>
        <v>3063.2634</v>
      </c>
      <c r="O26" s="63">
        <f t="shared" si="3"/>
        <v>3216.42657</v>
      </c>
      <c r="P26" s="63">
        <f t="shared" si="3"/>
        <v>3377.2478985000002</v>
      </c>
      <c r="Q26" s="63">
        <f t="shared" si="3"/>
        <v>3546.1102934250002</v>
      </c>
    </row>
    <row r="27" spans="1:17" ht="12.75">
      <c r="A27" s="183"/>
      <c r="B27" s="184"/>
      <c r="C27" s="184"/>
      <c r="D27" s="184"/>
      <c r="E27" s="184"/>
      <c r="F27" s="184"/>
      <c r="G27" s="184"/>
      <c r="H27" s="185"/>
      <c r="I27" s="47" t="s">
        <v>64</v>
      </c>
      <c r="J27" s="37"/>
      <c r="K27" s="37"/>
      <c r="L27" s="62">
        <f t="shared" si="0"/>
        <v>152.465173075</v>
      </c>
      <c r="M27" s="63">
        <f t="shared" si="3"/>
        <v>27.4</v>
      </c>
      <c r="N27" s="63">
        <f t="shared" si="3"/>
        <v>29.016599999999997</v>
      </c>
      <c r="O27" s="63">
        <f t="shared" si="3"/>
        <v>30.467429999999997</v>
      </c>
      <c r="P27" s="63">
        <f t="shared" si="3"/>
        <v>31.990801499999996</v>
      </c>
      <c r="Q27" s="63">
        <f t="shared" si="3"/>
        <v>33.590341575</v>
      </c>
    </row>
    <row r="28" spans="1:17" ht="22.5">
      <c r="A28" s="183"/>
      <c r="B28" s="184"/>
      <c r="C28" s="184"/>
      <c r="D28" s="184"/>
      <c r="E28" s="184"/>
      <c r="F28" s="184"/>
      <c r="G28" s="184"/>
      <c r="H28" s="185"/>
      <c r="I28" s="47" t="s">
        <v>65</v>
      </c>
      <c r="J28" s="37"/>
      <c r="K28" s="37"/>
      <c r="L28" s="62">
        <f t="shared" si="0"/>
        <v>0</v>
      </c>
      <c r="M28" s="63">
        <f aca="true" t="shared" si="4" ref="M28:Q29">M14+M19</f>
        <v>0</v>
      </c>
      <c r="N28" s="63">
        <f t="shared" si="4"/>
        <v>0</v>
      </c>
      <c r="O28" s="63">
        <f t="shared" si="4"/>
        <v>0</v>
      </c>
      <c r="P28" s="63">
        <f t="shared" si="4"/>
        <v>0</v>
      </c>
      <c r="Q28" s="63">
        <f t="shared" si="4"/>
        <v>0</v>
      </c>
    </row>
    <row r="29" spans="1:17" ht="12.75">
      <c r="A29" s="186"/>
      <c r="B29" s="187"/>
      <c r="C29" s="187"/>
      <c r="D29" s="187"/>
      <c r="E29" s="187"/>
      <c r="F29" s="187"/>
      <c r="G29" s="187"/>
      <c r="H29" s="177"/>
      <c r="I29" s="47" t="s">
        <v>66</v>
      </c>
      <c r="J29" s="37"/>
      <c r="K29" s="37"/>
      <c r="L29" s="62">
        <f t="shared" si="0"/>
        <v>0</v>
      </c>
      <c r="M29" s="63">
        <f t="shared" si="4"/>
        <v>0</v>
      </c>
      <c r="N29" s="63">
        <f t="shared" si="4"/>
        <v>0</v>
      </c>
      <c r="O29" s="63">
        <f t="shared" si="4"/>
        <v>0</v>
      </c>
      <c r="P29" s="63">
        <f t="shared" si="4"/>
        <v>0</v>
      </c>
      <c r="Q29" s="63">
        <f t="shared" si="4"/>
        <v>0</v>
      </c>
    </row>
  </sheetData>
  <mergeCells count="38">
    <mergeCell ref="M1:Q1"/>
    <mergeCell ref="M2:M5"/>
    <mergeCell ref="N2:N5"/>
    <mergeCell ref="O2:O5"/>
    <mergeCell ref="P2:P5"/>
    <mergeCell ref="Q2:Q5"/>
    <mergeCell ref="H2:H5"/>
    <mergeCell ref="J1:J5"/>
    <mergeCell ref="K1:K5"/>
    <mergeCell ref="L1:L5"/>
    <mergeCell ref="D2:D5"/>
    <mergeCell ref="E2:E5"/>
    <mergeCell ref="F2:F5"/>
    <mergeCell ref="G2:G5"/>
    <mergeCell ref="E8:E10"/>
    <mergeCell ref="A25:H29"/>
    <mergeCell ref="A1:A5"/>
    <mergeCell ref="B1:B5"/>
    <mergeCell ref="C1:H1"/>
    <mergeCell ref="A21:J24"/>
    <mergeCell ref="J6:J9"/>
    <mergeCell ref="I6:I9"/>
    <mergeCell ref="I1:I5"/>
    <mergeCell ref="C2:C5"/>
    <mergeCell ref="A6:A20"/>
    <mergeCell ref="B8:B10"/>
    <mergeCell ref="B11:B12"/>
    <mergeCell ref="C8:C10"/>
    <mergeCell ref="F8:F10"/>
    <mergeCell ref="G8:G10"/>
    <mergeCell ref="H8:H10"/>
    <mergeCell ref="C11:C12"/>
    <mergeCell ref="D11:D12"/>
    <mergeCell ref="E11:E12"/>
    <mergeCell ref="F11:F12"/>
    <mergeCell ref="G11:G12"/>
    <mergeCell ref="H11:H12"/>
    <mergeCell ref="D8:D10"/>
  </mergeCells>
  <printOptions/>
  <pageMargins left="0.75" right="0.16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2" sqref="A22:J25"/>
    </sheetView>
  </sheetViews>
  <sheetFormatPr defaultColWidth="9.00390625" defaultRowHeight="12.75"/>
  <cols>
    <col min="1" max="1" width="13.00390625" style="0" customWidth="1"/>
    <col min="2" max="2" width="10.375" style="0" customWidth="1"/>
    <col min="3" max="3" width="5.00390625" style="0" customWidth="1"/>
    <col min="4" max="4" width="4.75390625" style="0" customWidth="1"/>
    <col min="5" max="5" width="5.625" style="0" customWidth="1"/>
    <col min="6" max="6" width="5.25390625" style="0" customWidth="1"/>
    <col min="7" max="7" width="5.125" style="0" customWidth="1"/>
    <col min="8" max="8" width="4.375" style="0" customWidth="1"/>
    <col min="9" max="9" width="21.75390625" style="0" customWidth="1"/>
    <col min="10" max="10" width="12.25390625" style="0" customWidth="1"/>
    <col min="11" max="11" width="10.125" style="0" customWidth="1"/>
    <col min="13" max="13" width="8.00390625" style="0" customWidth="1"/>
    <col min="14" max="14" width="7.375" style="0" customWidth="1"/>
    <col min="15" max="15" width="7.75390625" style="0" customWidth="1"/>
    <col min="16" max="17" width="6.87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2.5" customHeight="1">
      <c r="A6" s="171" t="s">
        <v>54</v>
      </c>
      <c r="B6" s="8" t="s">
        <v>96</v>
      </c>
      <c r="C6" s="122">
        <v>10</v>
      </c>
      <c r="D6" s="122">
        <v>2</v>
      </c>
      <c r="E6" s="122">
        <v>2</v>
      </c>
      <c r="F6" s="122">
        <v>2</v>
      </c>
      <c r="G6" s="122">
        <v>2</v>
      </c>
      <c r="H6" s="122">
        <v>2</v>
      </c>
      <c r="I6" s="191" t="s">
        <v>102</v>
      </c>
      <c r="J6" s="191" t="s">
        <v>71</v>
      </c>
      <c r="K6" s="8" t="s">
        <v>10</v>
      </c>
      <c r="L6" s="62">
        <f>M6+N6+O6+P6+Q6</f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7" ht="22.5">
      <c r="A7" s="166"/>
      <c r="B7" s="8"/>
      <c r="C7" s="13"/>
      <c r="D7" s="13"/>
      <c r="E7" s="13"/>
      <c r="F7" s="13"/>
      <c r="G7" s="13"/>
      <c r="H7" s="13"/>
      <c r="I7" s="192"/>
      <c r="J7" s="192"/>
      <c r="K7" s="8" t="s">
        <v>11</v>
      </c>
      <c r="L7" s="62">
        <f aca="true" t="shared" si="0" ref="L7:L25">M7+N7+O7+P7+Q7</f>
        <v>55.7</v>
      </c>
      <c r="M7" s="16">
        <v>10</v>
      </c>
      <c r="N7" s="16">
        <v>10.6</v>
      </c>
      <c r="O7" s="16">
        <v>11.1</v>
      </c>
      <c r="P7" s="16">
        <v>11.7</v>
      </c>
      <c r="Q7" s="16">
        <v>12.3</v>
      </c>
    </row>
    <row r="8" spans="1:17" ht="23.25" customHeight="1">
      <c r="A8" s="166"/>
      <c r="B8" s="8"/>
      <c r="C8" s="13"/>
      <c r="D8" s="13"/>
      <c r="E8" s="13"/>
      <c r="F8" s="13"/>
      <c r="G8" s="13"/>
      <c r="H8" s="13"/>
      <c r="I8" s="192"/>
      <c r="J8" s="192"/>
      <c r="K8" s="8" t="s">
        <v>12</v>
      </c>
      <c r="L8" s="62">
        <f t="shared" si="0"/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12.75">
      <c r="A9" s="166"/>
      <c r="B9" s="8"/>
      <c r="C9" s="13"/>
      <c r="D9" s="13"/>
      <c r="E9" s="13"/>
      <c r="F9" s="13"/>
      <c r="G9" s="13"/>
      <c r="H9" s="13"/>
      <c r="I9" s="192"/>
      <c r="J9" s="192"/>
      <c r="K9" s="8" t="s">
        <v>13</v>
      </c>
      <c r="L9" s="62">
        <f t="shared" si="0"/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</row>
    <row r="10" spans="1:17" ht="24" customHeight="1">
      <c r="A10" s="166"/>
      <c r="B10" s="8"/>
      <c r="C10" s="13"/>
      <c r="D10" s="13"/>
      <c r="E10" s="13"/>
      <c r="F10" s="13"/>
      <c r="G10" s="13"/>
      <c r="H10" s="13"/>
      <c r="I10" s="192"/>
      <c r="J10" s="7"/>
      <c r="K10" s="37"/>
      <c r="L10" s="62"/>
      <c r="M10" s="16"/>
      <c r="N10" s="16"/>
      <c r="O10" s="16"/>
      <c r="P10" s="16"/>
      <c r="Q10" s="16"/>
    </row>
    <row r="11" spans="1:17" ht="17.25" customHeight="1">
      <c r="A11" s="166"/>
      <c r="B11" s="8"/>
      <c r="C11" s="13"/>
      <c r="D11" s="13"/>
      <c r="E11" s="13"/>
      <c r="F11" s="13"/>
      <c r="G11" s="13"/>
      <c r="H11" s="13"/>
      <c r="I11" s="193"/>
      <c r="J11" s="7"/>
      <c r="K11" s="37"/>
      <c r="L11" s="62"/>
      <c r="M11" s="62"/>
      <c r="N11" s="62"/>
      <c r="O11" s="62"/>
      <c r="P11" s="62"/>
      <c r="Q11" s="62"/>
    </row>
    <row r="12" spans="1:17" ht="13.5" customHeight="1">
      <c r="A12" s="166"/>
      <c r="B12" s="28"/>
      <c r="C12" s="13"/>
      <c r="D12" s="13"/>
      <c r="E12" s="13"/>
      <c r="F12" s="13"/>
      <c r="G12" s="13"/>
      <c r="H12" s="13"/>
      <c r="I12" s="47" t="s">
        <v>62</v>
      </c>
      <c r="J12" s="7"/>
      <c r="K12" s="37"/>
      <c r="L12" s="62"/>
      <c r="M12" s="62"/>
      <c r="N12" s="62"/>
      <c r="O12" s="62"/>
      <c r="P12" s="62"/>
      <c r="Q12" s="62"/>
    </row>
    <row r="13" spans="1:17" ht="13.5" customHeight="1">
      <c r="A13" s="166"/>
      <c r="B13" s="28"/>
      <c r="C13" s="13"/>
      <c r="D13" s="13"/>
      <c r="E13" s="13"/>
      <c r="F13" s="13"/>
      <c r="G13" s="13"/>
      <c r="H13" s="13"/>
      <c r="I13" s="47" t="s">
        <v>63</v>
      </c>
      <c r="J13" s="7"/>
      <c r="K13" s="37"/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</row>
    <row r="14" spans="1:17" ht="13.5" customHeight="1">
      <c r="A14" s="166"/>
      <c r="B14" s="28"/>
      <c r="C14" s="13"/>
      <c r="D14" s="13"/>
      <c r="E14" s="13"/>
      <c r="F14" s="13"/>
      <c r="G14" s="13"/>
      <c r="H14" s="13"/>
      <c r="I14" s="47" t="s">
        <v>64</v>
      </c>
      <c r="J14" s="7"/>
      <c r="K14" s="37"/>
      <c r="L14" s="62">
        <f>M14+N14+O14+P14+Q14</f>
        <v>55.7</v>
      </c>
      <c r="M14" s="16">
        <v>10</v>
      </c>
      <c r="N14" s="16">
        <v>10.6</v>
      </c>
      <c r="O14" s="16">
        <v>11.1</v>
      </c>
      <c r="P14" s="16">
        <v>11.7</v>
      </c>
      <c r="Q14" s="16">
        <v>12.3</v>
      </c>
    </row>
    <row r="15" spans="1:17" ht="23.25" customHeight="1">
      <c r="A15" s="166"/>
      <c r="B15" s="28"/>
      <c r="C15" s="13"/>
      <c r="D15" s="13"/>
      <c r="E15" s="13"/>
      <c r="F15" s="13"/>
      <c r="G15" s="13"/>
      <c r="H15" s="13"/>
      <c r="I15" s="47" t="s">
        <v>65</v>
      </c>
      <c r="J15" s="7"/>
      <c r="K15" s="37"/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</row>
    <row r="16" spans="1:17" ht="15" customHeight="1">
      <c r="A16" s="166"/>
      <c r="B16" s="3"/>
      <c r="C16" s="13"/>
      <c r="D16" s="13"/>
      <c r="E16" s="13"/>
      <c r="F16" s="13"/>
      <c r="G16" s="13"/>
      <c r="H16" s="13"/>
      <c r="I16" s="47" t="s">
        <v>66</v>
      </c>
      <c r="J16" s="7"/>
      <c r="K16" s="8"/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8" ht="21" customHeight="1">
      <c r="A17" s="166"/>
      <c r="B17" s="206" t="s">
        <v>58</v>
      </c>
      <c r="C17" s="122"/>
      <c r="D17" s="122"/>
      <c r="E17" s="122"/>
      <c r="F17" s="122"/>
      <c r="G17" s="122"/>
      <c r="H17" s="122"/>
      <c r="I17" s="216" t="s">
        <v>101</v>
      </c>
      <c r="J17" s="206" t="s">
        <v>71</v>
      </c>
      <c r="K17" s="50" t="s">
        <v>10</v>
      </c>
      <c r="L17" s="16">
        <f t="shared" si="0"/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64"/>
    </row>
    <row r="18" spans="1:18" ht="21.75" customHeight="1">
      <c r="A18" s="166"/>
      <c r="B18" s="251"/>
      <c r="C18" s="122">
        <v>5</v>
      </c>
      <c r="D18" s="122">
        <v>1</v>
      </c>
      <c r="E18" s="122">
        <v>1</v>
      </c>
      <c r="F18" s="122">
        <v>1</v>
      </c>
      <c r="G18" s="122">
        <v>1</v>
      </c>
      <c r="H18" s="122">
        <v>1</v>
      </c>
      <c r="I18" s="217"/>
      <c r="J18" s="251"/>
      <c r="K18" s="50" t="s">
        <v>11</v>
      </c>
      <c r="L18" s="16">
        <f t="shared" si="0"/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64"/>
    </row>
    <row r="19" spans="1:18" ht="22.5" customHeight="1">
      <c r="A19" s="166"/>
      <c r="B19" s="207"/>
      <c r="C19" s="122"/>
      <c r="D19" s="122"/>
      <c r="E19" s="122"/>
      <c r="F19" s="122"/>
      <c r="G19" s="122"/>
      <c r="H19" s="122"/>
      <c r="I19" s="217"/>
      <c r="J19" s="251"/>
      <c r="K19" s="50" t="s">
        <v>12</v>
      </c>
      <c r="L19" s="16">
        <f t="shared" si="0"/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64"/>
    </row>
    <row r="20" spans="1:18" ht="11.25" customHeight="1">
      <c r="A20" s="166"/>
      <c r="B20" s="56"/>
      <c r="C20" s="39"/>
      <c r="D20" s="39"/>
      <c r="E20" s="39"/>
      <c r="F20" s="39"/>
      <c r="G20" s="39"/>
      <c r="H20" s="39"/>
      <c r="I20" s="217"/>
      <c r="J20" s="251"/>
      <c r="K20" s="50" t="s">
        <v>13</v>
      </c>
      <c r="L20" s="16">
        <f t="shared" si="0"/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64"/>
    </row>
    <row r="21" spans="1:17" ht="12" customHeight="1">
      <c r="A21" s="209"/>
      <c r="B21" s="6"/>
      <c r="C21" s="7"/>
      <c r="D21" s="7"/>
      <c r="E21" s="7"/>
      <c r="F21" s="7"/>
      <c r="G21" s="7"/>
      <c r="H21" s="7"/>
      <c r="I21" s="21"/>
      <c r="J21" s="7"/>
      <c r="L21" s="62"/>
      <c r="M21" s="62"/>
      <c r="N21" s="62"/>
      <c r="O21" s="62"/>
      <c r="P21" s="62"/>
      <c r="Q21" s="62"/>
    </row>
    <row r="22" spans="1:17" ht="22.5">
      <c r="A22" s="172" t="s">
        <v>75</v>
      </c>
      <c r="B22" s="173"/>
      <c r="C22" s="173"/>
      <c r="D22" s="173"/>
      <c r="E22" s="173"/>
      <c r="F22" s="173"/>
      <c r="G22" s="173"/>
      <c r="H22" s="173"/>
      <c r="I22" s="173"/>
      <c r="J22" s="174"/>
      <c r="K22" s="8" t="s">
        <v>10</v>
      </c>
      <c r="L22" s="62">
        <f t="shared" si="0"/>
        <v>0</v>
      </c>
      <c r="M22" s="62">
        <f aca="true" t="shared" si="1" ref="M22:Q25">M6+M17</f>
        <v>0</v>
      </c>
      <c r="N22" s="62">
        <f t="shared" si="1"/>
        <v>0</v>
      </c>
      <c r="O22" s="62">
        <f t="shared" si="1"/>
        <v>0</v>
      </c>
      <c r="P22" s="62">
        <f t="shared" si="1"/>
        <v>0</v>
      </c>
      <c r="Q22" s="62">
        <f t="shared" si="1"/>
        <v>0</v>
      </c>
    </row>
    <row r="23" spans="1:17" ht="22.5">
      <c r="A23" s="175"/>
      <c r="B23" s="176"/>
      <c r="C23" s="176"/>
      <c r="D23" s="176"/>
      <c r="E23" s="176"/>
      <c r="F23" s="176"/>
      <c r="G23" s="176"/>
      <c r="H23" s="176"/>
      <c r="I23" s="176"/>
      <c r="J23" s="167"/>
      <c r="K23" s="8" t="s">
        <v>11</v>
      </c>
      <c r="L23" s="62">
        <f t="shared" si="0"/>
        <v>55.7</v>
      </c>
      <c r="M23" s="62">
        <f t="shared" si="1"/>
        <v>10</v>
      </c>
      <c r="N23" s="62">
        <f t="shared" si="1"/>
        <v>10.6</v>
      </c>
      <c r="O23" s="62">
        <f t="shared" si="1"/>
        <v>11.1</v>
      </c>
      <c r="P23" s="62">
        <f t="shared" si="1"/>
        <v>11.7</v>
      </c>
      <c r="Q23" s="62">
        <f t="shared" si="1"/>
        <v>12.3</v>
      </c>
    </row>
    <row r="24" spans="1:17" ht="21.75" customHeight="1">
      <c r="A24" s="175"/>
      <c r="B24" s="176"/>
      <c r="C24" s="176"/>
      <c r="D24" s="176"/>
      <c r="E24" s="176"/>
      <c r="F24" s="176"/>
      <c r="G24" s="176"/>
      <c r="H24" s="176"/>
      <c r="I24" s="176"/>
      <c r="J24" s="167"/>
      <c r="K24" s="8" t="s">
        <v>12</v>
      </c>
      <c r="L24" s="62">
        <f t="shared" si="0"/>
        <v>0</v>
      </c>
      <c r="M24" s="62">
        <f t="shared" si="1"/>
        <v>0</v>
      </c>
      <c r="N24" s="62">
        <f t="shared" si="1"/>
        <v>0</v>
      </c>
      <c r="O24" s="62">
        <f t="shared" si="1"/>
        <v>0</v>
      </c>
      <c r="P24" s="62">
        <f t="shared" si="1"/>
        <v>0</v>
      </c>
      <c r="Q24" s="62">
        <f t="shared" si="1"/>
        <v>0</v>
      </c>
    </row>
    <row r="25" spans="1:17" ht="12.75">
      <c r="A25" s="168"/>
      <c r="B25" s="169"/>
      <c r="C25" s="169"/>
      <c r="D25" s="169"/>
      <c r="E25" s="169"/>
      <c r="F25" s="169"/>
      <c r="G25" s="169"/>
      <c r="H25" s="169"/>
      <c r="I25" s="169"/>
      <c r="J25" s="170"/>
      <c r="K25" s="8" t="s">
        <v>13</v>
      </c>
      <c r="L25" s="62">
        <f t="shared" si="0"/>
        <v>0</v>
      </c>
      <c r="M25" s="62">
        <f t="shared" si="1"/>
        <v>0</v>
      </c>
      <c r="N25" s="62">
        <f t="shared" si="1"/>
        <v>0</v>
      </c>
      <c r="O25" s="62">
        <f t="shared" si="1"/>
        <v>0</v>
      </c>
      <c r="P25" s="62">
        <f t="shared" si="1"/>
        <v>0</v>
      </c>
      <c r="Q25" s="62">
        <f t="shared" si="1"/>
        <v>0</v>
      </c>
    </row>
    <row r="26" spans="1:17" ht="12.75">
      <c r="A26" s="180"/>
      <c r="B26" s="181"/>
      <c r="C26" s="181"/>
      <c r="D26" s="181"/>
      <c r="E26" s="181"/>
      <c r="F26" s="181"/>
      <c r="G26" s="181"/>
      <c r="H26" s="182"/>
      <c r="I26" s="47" t="s">
        <v>62</v>
      </c>
      <c r="J26" s="37"/>
      <c r="K26" s="37"/>
      <c r="L26" s="81"/>
      <c r="M26" s="81"/>
      <c r="N26" s="81"/>
      <c r="O26" s="81"/>
      <c r="P26" s="81"/>
      <c r="Q26" s="81"/>
    </row>
    <row r="27" spans="1:17" ht="12.75">
      <c r="A27" s="183"/>
      <c r="B27" s="184"/>
      <c r="C27" s="184"/>
      <c r="D27" s="184"/>
      <c r="E27" s="184"/>
      <c r="F27" s="184"/>
      <c r="G27" s="184"/>
      <c r="H27" s="185"/>
      <c r="I27" s="47" t="s">
        <v>63</v>
      </c>
      <c r="J27" s="37"/>
      <c r="K27" s="37"/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</row>
    <row r="28" spans="1:17" ht="12.75">
      <c r="A28" s="183"/>
      <c r="B28" s="184"/>
      <c r="C28" s="184"/>
      <c r="D28" s="184"/>
      <c r="E28" s="184"/>
      <c r="F28" s="184"/>
      <c r="G28" s="184"/>
      <c r="H28" s="185"/>
      <c r="I28" s="47" t="s">
        <v>64</v>
      </c>
      <c r="J28" s="37"/>
      <c r="K28" s="37"/>
      <c r="L28" s="62">
        <f aca="true" t="shared" si="2" ref="L28:Q28">L14</f>
        <v>55.7</v>
      </c>
      <c r="M28" s="62">
        <f t="shared" si="2"/>
        <v>10</v>
      </c>
      <c r="N28" s="62">
        <f t="shared" si="2"/>
        <v>10.6</v>
      </c>
      <c r="O28" s="62">
        <f t="shared" si="2"/>
        <v>11.1</v>
      </c>
      <c r="P28" s="62">
        <f t="shared" si="2"/>
        <v>11.7</v>
      </c>
      <c r="Q28" s="62">
        <f t="shared" si="2"/>
        <v>12.3</v>
      </c>
    </row>
    <row r="29" spans="1:17" ht="22.5">
      <c r="A29" s="183"/>
      <c r="B29" s="184"/>
      <c r="C29" s="184"/>
      <c r="D29" s="184"/>
      <c r="E29" s="184"/>
      <c r="F29" s="184"/>
      <c r="G29" s="184"/>
      <c r="H29" s="185"/>
      <c r="I29" s="47" t="s">
        <v>65</v>
      </c>
      <c r="J29" s="37"/>
      <c r="K29" s="37"/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</row>
    <row r="30" spans="1:17" ht="12.75">
      <c r="A30" s="186"/>
      <c r="B30" s="187"/>
      <c r="C30" s="187"/>
      <c r="D30" s="187"/>
      <c r="E30" s="187"/>
      <c r="F30" s="187"/>
      <c r="G30" s="187"/>
      <c r="H30" s="177"/>
      <c r="I30" s="47" t="s">
        <v>66</v>
      </c>
      <c r="J30" s="37"/>
      <c r="K30" s="37"/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</row>
  </sheetData>
  <mergeCells count="27">
    <mergeCell ref="A6:A21"/>
    <mergeCell ref="B17:B19"/>
    <mergeCell ref="A22:J25"/>
    <mergeCell ref="J1:J5"/>
    <mergeCell ref="G2:G5"/>
    <mergeCell ref="H2:H5"/>
    <mergeCell ref="I6:I11"/>
    <mergeCell ref="I17:I20"/>
    <mergeCell ref="J6:J9"/>
    <mergeCell ref="A1:A5"/>
    <mergeCell ref="B1:B5"/>
    <mergeCell ref="C1:H1"/>
    <mergeCell ref="I1:I5"/>
    <mergeCell ref="C2:C5"/>
    <mergeCell ref="D2:D5"/>
    <mergeCell ref="E2:E5"/>
    <mergeCell ref="F2:F5"/>
    <mergeCell ref="A26:H30"/>
    <mergeCell ref="J17:J20"/>
    <mergeCell ref="M1:Q1"/>
    <mergeCell ref="M2:M5"/>
    <mergeCell ref="N2:N5"/>
    <mergeCell ref="O2:O5"/>
    <mergeCell ref="P2:P5"/>
    <mergeCell ref="Q2:Q5"/>
    <mergeCell ref="K1:K5"/>
    <mergeCell ref="L1:L5"/>
  </mergeCells>
  <printOptions/>
  <pageMargins left="0.75" right="0.34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L6" sqref="L6:Q53"/>
    </sheetView>
  </sheetViews>
  <sheetFormatPr defaultColWidth="9.00390625" defaultRowHeight="12.75"/>
  <cols>
    <col min="1" max="1" width="13.375" style="0" customWidth="1"/>
    <col min="2" max="2" width="15.625" style="0" customWidth="1"/>
    <col min="3" max="3" width="5.25390625" style="0" customWidth="1"/>
    <col min="4" max="4" width="4.875" style="0" customWidth="1"/>
    <col min="5" max="7" width="5.00390625" style="0" customWidth="1"/>
    <col min="8" max="8" width="4.875" style="0" customWidth="1"/>
    <col min="9" max="9" width="22.875" style="0" customWidth="1"/>
    <col min="10" max="10" width="12.875" style="0" customWidth="1"/>
    <col min="11" max="11" width="11.00390625" style="0" customWidth="1"/>
    <col min="13" max="13" width="6.375" style="0" customWidth="1"/>
    <col min="14" max="14" width="7.00390625" style="0" customWidth="1"/>
    <col min="15" max="15" width="6.625" style="0" customWidth="1"/>
    <col min="16" max="16" width="6.75390625" style="0" customWidth="1"/>
    <col min="17" max="17" width="6.87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4" customHeight="1">
      <c r="A6" s="171" t="s">
        <v>41</v>
      </c>
      <c r="B6" s="274" t="s">
        <v>36</v>
      </c>
      <c r="C6" s="128">
        <f>D6+E6+F6+G6+H6</f>
        <v>30</v>
      </c>
      <c r="D6" s="128">
        <v>6</v>
      </c>
      <c r="E6" s="128">
        <v>6</v>
      </c>
      <c r="F6" s="128">
        <v>6</v>
      </c>
      <c r="G6" s="128">
        <v>6</v>
      </c>
      <c r="H6" s="128">
        <v>6</v>
      </c>
      <c r="I6" s="206" t="s">
        <v>152</v>
      </c>
      <c r="J6" s="191" t="s">
        <v>71</v>
      </c>
      <c r="K6" s="8" t="s">
        <v>10</v>
      </c>
      <c r="L6" s="62">
        <f>M6+N6+O6+P6+Q6</f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7" ht="24" customHeight="1">
      <c r="A7" s="166"/>
      <c r="B7" s="275"/>
      <c r="C7" s="128"/>
      <c r="D7" s="128"/>
      <c r="E7" s="128"/>
      <c r="F7" s="128"/>
      <c r="G7" s="128"/>
      <c r="H7" s="128"/>
      <c r="I7" s="251"/>
      <c r="J7" s="192"/>
      <c r="K7" s="8" t="s">
        <v>11</v>
      </c>
      <c r="L7" s="4">
        <f aca="true" t="shared" si="0" ref="L7:L52">M7+N7+O7+P7+Q7</f>
        <v>75.6</v>
      </c>
      <c r="M7" s="4">
        <v>13.7</v>
      </c>
      <c r="N7" s="4">
        <v>14.5</v>
      </c>
      <c r="O7" s="4">
        <v>15.2</v>
      </c>
      <c r="P7" s="4">
        <v>16</v>
      </c>
      <c r="Q7" s="4">
        <v>16.2</v>
      </c>
    </row>
    <row r="8" spans="1:17" ht="23.25" customHeight="1">
      <c r="A8" s="166"/>
      <c r="B8" s="274" t="s">
        <v>37</v>
      </c>
      <c r="C8" s="273">
        <f>D8+E8+F8+G8+H8</f>
        <v>57</v>
      </c>
      <c r="D8" s="273">
        <v>9</v>
      </c>
      <c r="E8" s="273">
        <v>12</v>
      </c>
      <c r="F8" s="273">
        <v>12</v>
      </c>
      <c r="G8" s="273">
        <v>12</v>
      </c>
      <c r="H8" s="273">
        <v>12</v>
      </c>
      <c r="I8" s="251"/>
      <c r="J8" s="192"/>
      <c r="K8" s="8" t="s">
        <v>12</v>
      </c>
      <c r="L8" s="62">
        <f t="shared" si="0"/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13.5" customHeight="1">
      <c r="A9" s="166"/>
      <c r="B9" s="275"/>
      <c r="C9" s="273"/>
      <c r="D9" s="273"/>
      <c r="E9" s="273"/>
      <c r="F9" s="273"/>
      <c r="G9" s="273"/>
      <c r="H9" s="273"/>
      <c r="I9" s="251"/>
      <c r="J9" s="192"/>
      <c r="K9" s="8" t="s">
        <v>13</v>
      </c>
      <c r="L9" s="62">
        <f t="shared" si="0"/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</row>
    <row r="10" spans="1:17" ht="26.25" customHeight="1">
      <c r="A10" s="166"/>
      <c r="B10" s="129" t="s">
        <v>38</v>
      </c>
      <c r="C10" s="128">
        <f>D10+E10+F10+G10+H10</f>
        <v>20</v>
      </c>
      <c r="D10" s="128">
        <v>4</v>
      </c>
      <c r="E10" s="128">
        <v>4</v>
      </c>
      <c r="F10" s="128">
        <v>4</v>
      </c>
      <c r="G10" s="128">
        <v>4</v>
      </c>
      <c r="H10" s="128">
        <v>4</v>
      </c>
      <c r="I10" s="251"/>
      <c r="J10" s="7"/>
      <c r="K10" s="37"/>
      <c r="L10" s="62"/>
      <c r="M10" s="63"/>
      <c r="N10" s="63"/>
      <c r="O10" s="63"/>
      <c r="P10" s="63"/>
      <c r="Q10" s="63"/>
    </row>
    <row r="11" spans="1:17" ht="22.5">
      <c r="A11" s="166"/>
      <c r="B11" s="53" t="s">
        <v>97</v>
      </c>
      <c r="C11" s="128">
        <f>D11+E11+F11+G11+H11</f>
        <v>60</v>
      </c>
      <c r="D11" s="128">
        <v>12</v>
      </c>
      <c r="E11" s="128">
        <v>12</v>
      </c>
      <c r="F11" s="128">
        <v>12</v>
      </c>
      <c r="G11" s="128">
        <v>12</v>
      </c>
      <c r="H11" s="128">
        <v>12</v>
      </c>
      <c r="I11" s="251"/>
      <c r="J11" s="7"/>
      <c r="K11" s="37"/>
      <c r="L11" s="62"/>
      <c r="M11" s="63"/>
      <c r="N11" s="63"/>
      <c r="O11" s="63"/>
      <c r="P11" s="63"/>
      <c r="Q11" s="63"/>
    </row>
    <row r="12" spans="1:17" ht="12.75">
      <c r="A12" s="166"/>
      <c r="B12" s="53"/>
      <c r="C12" s="34"/>
      <c r="D12" s="13"/>
      <c r="E12" s="13"/>
      <c r="F12" s="13"/>
      <c r="G12" s="13"/>
      <c r="H12" s="13"/>
      <c r="I12" s="47" t="s">
        <v>62</v>
      </c>
      <c r="J12" s="10"/>
      <c r="K12" s="37"/>
      <c r="L12" s="62"/>
      <c r="M12" s="63"/>
      <c r="N12" s="63"/>
      <c r="O12" s="63"/>
      <c r="P12" s="63"/>
      <c r="Q12" s="63"/>
    </row>
    <row r="13" spans="1:17" ht="12.75">
      <c r="A13" s="166"/>
      <c r="B13" s="53"/>
      <c r="C13" s="34"/>
      <c r="D13" s="13"/>
      <c r="E13" s="13"/>
      <c r="F13" s="13"/>
      <c r="G13" s="13"/>
      <c r="H13" s="13"/>
      <c r="I13" s="47" t="s">
        <v>63</v>
      </c>
      <c r="J13" s="10"/>
      <c r="K13" s="37"/>
      <c r="L13" s="62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</row>
    <row r="14" spans="1:17" ht="12.75">
      <c r="A14" s="166"/>
      <c r="B14" s="53"/>
      <c r="C14" s="34"/>
      <c r="D14" s="13"/>
      <c r="E14" s="13"/>
      <c r="F14" s="13"/>
      <c r="G14" s="13"/>
      <c r="H14" s="13"/>
      <c r="I14" s="47" t="s">
        <v>64</v>
      </c>
      <c r="J14" s="10"/>
      <c r="K14" s="37"/>
      <c r="L14" s="4">
        <f>M14+N14+O14+P14+Q14</f>
        <v>75.6</v>
      </c>
      <c r="M14" s="4">
        <v>13.7</v>
      </c>
      <c r="N14" s="4">
        <v>14.5</v>
      </c>
      <c r="O14" s="4">
        <v>15.2</v>
      </c>
      <c r="P14" s="4">
        <v>16</v>
      </c>
      <c r="Q14" s="4">
        <v>16.2</v>
      </c>
    </row>
    <row r="15" spans="1:17" ht="22.5">
      <c r="A15" s="166"/>
      <c r="B15" s="53"/>
      <c r="C15" s="34"/>
      <c r="D15" s="13"/>
      <c r="E15" s="13"/>
      <c r="F15" s="13"/>
      <c r="G15" s="13"/>
      <c r="H15" s="13"/>
      <c r="I15" s="47" t="s">
        <v>65</v>
      </c>
      <c r="J15" s="10"/>
      <c r="K15" s="37"/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</row>
    <row r="16" spans="1:17" ht="12.75">
      <c r="A16" s="166"/>
      <c r="B16" s="53"/>
      <c r="C16" s="34"/>
      <c r="D16" s="13"/>
      <c r="E16" s="13"/>
      <c r="F16" s="13"/>
      <c r="G16" s="13"/>
      <c r="H16" s="13"/>
      <c r="I16" s="47" t="s">
        <v>66</v>
      </c>
      <c r="J16" s="10"/>
      <c r="K16" s="37"/>
      <c r="L16" s="62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</row>
    <row r="17" spans="1:17" ht="27" customHeight="1">
      <c r="A17" s="166"/>
      <c r="B17" s="40" t="s">
        <v>59</v>
      </c>
      <c r="C17" s="38">
        <v>1</v>
      </c>
      <c r="D17" s="38">
        <v>1</v>
      </c>
      <c r="E17" s="38"/>
      <c r="F17" s="38"/>
      <c r="G17" s="38"/>
      <c r="H17" s="38"/>
      <c r="I17" s="191" t="s">
        <v>60</v>
      </c>
      <c r="J17" s="191" t="s">
        <v>71</v>
      </c>
      <c r="K17" s="8" t="s">
        <v>10</v>
      </c>
      <c r="L17" s="62">
        <f t="shared" si="0"/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22.5">
      <c r="A18" s="166"/>
      <c r="B18" s="54"/>
      <c r="C18" s="7"/>
      <c r="D18" s="7"/>
      <c r="E18" s="7"/>
      <c r="F18" s="7"/>
      <c r="G18" s="7"/>
      <c r="H18" s="7"/>
      <c r="I18" s="192"/>
      <c r="J18" s="192"/>
      <c r="K18" s="8" t="s">
        <v>11</v>
      </c>
      <c r="L18" s="62">
        <f t="shared" si="0"/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</row>
    <row r="19" spans="1:17" ht="22.5">
      <c r="A19" s="166"/>
      <c r="B19" s="54"/>
      <c r="C19" s="7"/>
      <c r="D19" s="7"/>
      <c r="E19" s="7"/>
      <c r="F19" s="7"/>
      <c r="G19" s="7"/>
      <c r="H19" s="7"/>
      <c r="I19" s="192"/>
      <c r="J19" s="192"/>
      <c r="K19" s="8" t="s">
        <v>12</v>
      </c>
      <c r="L19" s="62">
        <f t="shared" si="0"/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ht="12.75">
      <c r="A20" s="166"/>
      <c r="B20" s="54"/>
      <c r="C20" s="7"/>
      <c r="D20" s="7"/>
      <c r="E20" s="7"/>
      <c r="F20" s="7"/>
      <c r="G20" s="7"/>
      <c r="H20" s="7"/>
      <c r="I20" s="193"/>
      <c r="J20" s="192"/>
      <c r="K20" s="8" t="s">
        <v>13</v>
      </c>
      <c r="L20" s="62">
        <f t="shared" si="0"/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</row>
    <row r="21" spans="1:17" ht="21" customHeight="1">
      <c r="A21" s="166"/>
      <c r="B21" s="213" t="s">
        <v>61</v>
      </c>
      <c r="C21" s="7">
        <f>D21+E21+F21+G21+H21</f>
        <v>60</v>
      </c>
      <c r="D21" s="7">
        <v>12</v>
      </c>
      <c r="E21" s="7">
        <v>12</v>
      </c>
      <c r="F21" s="7">
        <v>12</v>
      </c>
      <c r="G21" s="7">
        <v>12</v>
      </c>
      <c r="H21" s="7">
        <v>12</v>
      </c>
      <c r="I21" s="271" t="s">
        <v>107</v>
      </c>
      <c r="J21" s="191" t="s">
        <v>71</v>
      </c>
      <c r="K21" s="8" t="s">
        <v>10</v>
      </c>
      <c r="L21" s="62">
        <f t="shared" si="0"/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</row>
    <row r="22" spans="1:17" ht="22.5">
      <c r="A22" s="166"/>
      <c r="B22" s="215"/>
      <c r="C22" s="7"/>
      <c r="D22" s="7"/>
      <c r="E22" s="7"/>
      <c r="F22" s="7"/>
      <c r="G22" s="7"/>
      <c r="H22" s="7"/>
      <c r="I22" s="272"/>
      <c r="J22" s="192"/>
      <c r="K22" s="8" t="s">
        <v>11</v>
      </c>
      <c r="L22" s="62">
        <f t="shared" si="0"/>
        <v>461.89529250000004</v>
      </c>
      <c r="M22" s="62">
        <v>83</v>
      </c>
      <c r="N22" s="62">
        <f>M22*1.059</f>
        <v>87.89699999999999</v>
      </c>
      <c r="O22" s="62">
        <f>N22*1.05</f>
        <v>92.29185</v>
      </c>
      <c r="P22" s="62">
        <f>O22*1.05</f>
        <v>96.9064425</v>
      </c>
      <c r="Q22" s="62">
        <v>101.8</v>
      </c>
    </row>
    <row r="23" spans="1:17" ht="22.5">
      <c r="A23" s="166"/>
      <c r="B23" s="54"/>
      <c r="C23" s="7"/>
      <c r="D23" s="7"/>
      <c r="E23" s="7"/>
      <c r="F23" s="7"/>
      <c r="G23" s="7"/>
      <c r="H23" s="7"/>
      <c r="I23" s="272"/>
      <c r="J23" s="192"/>
      <c r="K23" s="8" t="s">
        <v>12</v>
      </c>
      <c r="L23" s="62">
        <f t="shared" si="0"/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</row>
    <row r="24" spans="1:17" ht="16.5" customHeight="1">
      <c r="A24" s="166"/>
      <c r="B24" s="54"/>
      <c r="C24" s="7"/>
      <c r="D24" s="7"/>
      <c r="E24" s="7"/>
      <c r="F24" s="7"/>
      <c r="G24" s="7"/>
      <c r="H24" s="7"/>
      <c r="I24" s="272"/>
      <c r="J24" s="192"/>
      <c r="K24" s="8" t="s">
        <v>13</v>
      </c>
      <c r="L24" s="76">
        <f t="shared" si="0"/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1:17" ht="31.5" customHeight="1">
      <c r="A25" s="166"/>
      <c r="B25" s="54"/>
      <c r="C25" s="7"/>
      <c r="D25" s="7"/>
      <c r="E25" s="7"/>
      <c r="F25" s="7"/>
      <c r="G25" s="7"/>
      <c r="H25" s="7"/>
      <c r="I25" s="272"/>
      <c r="J25" s="192"/>
      <c r="K25" s="37"/>
      <c r="L25" s="62"/>
      <c r="M25" s="16"/>
      <c r="N25" s="16"/>
      <c r="O25" s="16"/>
      <c r="P25" s="16"/>
      <c r="Q25" s="16"/>
    </row>
    <row r="26" spans="1:17" ht="12.75">
      <c r="A26" s="166"/>
      <c r="B26" s="54"/>
      <c r="C26" s="7"/>
      <c r="D26" s="7"/>
      <c r="E26" s="7"/>
      <c r="F26" s="7"/>
      <c r="G26" s="7"/>
      <c r="H26" s="7"/>
      <c r="I26" s="47" t="s">
        <v>62</v>
      </c>
      <c r="J26" s="193"/>
      <c r="K26" s="37"/>
      <c r="L26" s="62"/>
      <c r="M26" s="62"/>
      <c r="N26" s="62"/>
      <c r="O26" s="62"/>
      <c r="P26" s="62"/>
      <c r="Q26" s="62"/>
    </row>
    <row r="27" spans="1:17" ht="12.75">
      <c r="A27" s="166"/>
      <c r="B27" s="54"/>
      <c r="C27" s="7"/>
      <c r="D27" s="7"/>
      <c r="E27" s="7"/>
      <c r="F27" s="7"/>
      <c r="G27" s="7"/>
      <c r="H27" s="7"/>
      <c r="I27" s="47" t="s">
        <v>63</v>
      </c>
      <c r="J27" s="7"/>
      <c r="K27" s="37"/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</row>
    <row r="28" spans="1:17" ht="12.75">
      <c r="A28" s="166"/>
      <c r="B28" s="54"/>
      <c r="C28" s="7"/>
      <c r="D28" s="7"/>
      <c r="E28" s="7"/>
      <c r="F28" s="7"/>
      <c r="G28" s="7"/>
      <c r="H28" s="7"/>
      <c r="I28" s="47" t="s">
        <v>64</v>
      </c>
      <c r="J28" s="7"/>
      <c r="K28" s="37"/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</row>
    <row r="29" spans="1:17" ht="22.5">
      <c r="A29" s="166"/>
      <c r="B29" s="54"/>
      <c r="C29" s="7"/>
      <c r="D29" s="7"/>
      <c r="E29" s="7"/>
      <c r="F29" s="7"/>
      <c r="G29" s="7"/>
      <c r="H29" s="7"/>
      <c r="I29" s="47" t="s">
        <v>65</v>
      </c>
      <c r="J29" s="7"/>
      <c r="K29" s="37"/>
      <c r="L29" s="62">
        <f>M29+N29+O29+P29+Q29</f>
        <v>461.90000000000003</v>
      </c>
      <c r="M29" s="62">
        <v>83</v>
      </c>
      <c r="N29" s="62">
        <v>87.9</v>
      </c>
      <c r="O29" s="62">
        <v>92.3</v>
      </c>
      <c r="P29" s="62">
        <v>96.9</v>
      </c>
      <c r="Q29" s="62">
        <v>101.8</v>
      </c>
    </row>
    <row r="30" spans="1:17" ht="12.75">
      <c r="A30" s="166"/>
      <c r="B30" s="54"/>
      <c r="C30" s="7"/>
      <c r="D30" s="7"/>
      <c r="E30" s="7"/>
      <c r="F30" s="7"/>
      <c r="G30" s="7"/>
      <c r="H30" s="7"/>
      <c r="I30" s="47" t="s">
        <v>66</v>
      </c>
      <c r="J30" s="7"/>
      <c r="K30" s="37"/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</row>
    <row r="31" spans="1:17" ht="23.25" customHeight="1">
      <c r="A31" s="166"/>
      <c r="B31" s="29" t="s">
        <v>57</v>
      </c>
      <c r="C31" s="39">
        <v>2500</v>
      </c>
      <c r="D31" s="39">
        <v>500</v>
      </c>
      <c r="E31" s="39">
        <v>500</v>
      </c>
      <c r="F31" s="39">
        <v>500</v>
      </c>
      <c r="G31" s="39">
        <v>500</v>
      </c>
      <c r="H31" s="39">
        <v>500</v>
      </c>
      <c r="I31" s="208" t="s">
        <v>108</v>
      </c>
      <c r="J31" s="7"/>
      <c r="K31" s="8" t="s">
        <v>10</v>
      </c>
      <c r="L31" s="62">
        <f t="shared" si="0"/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</row>
    <row r="32" spans="1:17" ht="24.75" customHeight="1">
      <c r="A32" s="166"/>
      <c r="B32" s="28"/>
      <c r="C32" s="7"/>
      <c r="D32" s="7"/>
      <c r="E32" s="7"/>
      <c r="F32" s="7"/>
      <c r="G32" s="7"/>
      <c r="H32" s="7"/>
      <c r="I32" s="208"/>
      <c r="J32" s="7"/>
      <c r="K32" s="8" t="s">
        <v>11</v>
      </c>
      <c r="L32" s="62">
        <f t="shared" si="0"/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</row>
    <row r="33" spans="1:17" ht="21" customHeight="1">
      <c r="A33" s="166"/>
      <c r="B33" s="54"/>
      <c r="C33" s="7"/>
      <c r="D33" s="7"/>
      <c r="E33" s="7"/>
      <c r="F33" s="7"/>
      <c r="G33" s="7"/>
      <c r="H33" s="7"/>
      <c r="I33" s="208"/>
      <c r="J33" s="7"/>
      <c r="K33" s="8" t="s">
        <v>12</v>
      </c>
      <c r="L33" s="62">
        <f t="shared" si="0"/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</row>
    <row r="34" spans="1:17" ht="20.25" customHeight="1">
      <c r="A34" s="209"/>
      <c r="B34" s="54"/>
      <c r="C34" s="7"/>
      <c r="D34" s="7"/>
      <c r="E34" s="7"/>
      <c r="F34" s="7"/>
      <c r="G34" s="7"/>
      <c r="H34" s="7"/>
      <c r="I34" s="208"/>
      <c r="J34" s="7"/>
      <c r="K34" s="8" t="s">
        <v>13</v>
      </c>
      <c r="L34" s="62">
        <f t="shared" si="0"/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</row>
    <row r="35" spans="1:17" ht="21.75" customHeight="1">
      <c r="A35" s="268"/>
      <c r="B35" s="66" t="s">
        <v>116</v>
      </c>
      <c r="C35" s="39">
        <v>10</v>
      </c>
      <c r="D35" s="39">
        <v>10</v>
      </c>
      <c r="E35" s="39">
        <v>10</v>
      </c>
      <c r="F35" s="39">
        <v>10</v>
      </c>
      <c r="G35" s="39">
        <v>10</v>
      </c>
      <c r="H35" s="39">
        <v>10</v>
      </c>
      <c r="I35" s="206" t="s">
        <v>136</v>
      </c>
      <c r="J35" s="191" t="s">
        <v>71</v>
      </c>
      <c r="K35" s="8" t="s">
        <v>10</v>
      </c>
      <c r="L35" s="62">
        <f t="shared" si="0"/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</row>
    <row r="36" spans="1:17" ht="21" customHeight="1">
      <c r="A36" s="269"/>
      <c r="B36" s="55"/>
      <c r="C36" s="39"/>
      <c r="D36" s="39"/>
      <c r="E36" s="39"/>
      <c r="F36" s="39"/>
      <c r="G36" s="39"/>
      <c r="H36" s="39"/>
      <c r="I36" s="251"/>
      <c r="J36" s="192"/>
      <c r="K36" s="8" t="s">
        <v>11</v>
      </c>
      <c r="L36" s="62">
        <f t="shared" si="0"/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</row>
    <row r="37" spans="1:17" ht="23.25" customHeight="1">
      <c r="A37" s="269"/>
      <c r="B37" s="55"/>
      <c r="C37" s="39"/>
      <c r="D37" s="39"/>
      <c r="E37" s="39"/>
      <c r="F37" s="39"/>
      <c r="G37" s="39"/>
      <c r="H37" s="39"/>
      <c r="I37" s="251"/>
      <c r="J37" s="192"/>
      <c r="K37" s="8" t="s">
        <v>12</v>
      </c>
      <c r="L37" s="62">
        <f t="shared" si="0"/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</row>
    <row r="38" spans="1:17" ht="23.25" customHeight="1">
      <c r="A38" s="269"/>
      <c r="B38" s="55"/>
      <c r="C38" s="39"/>
      <c r="D38" s="39"/>
      <c r="E38" s="39"/>
      <c r="F38" s="39"/>
      <c r="G38" s="39"/>
      <c r="H38" s="39"/>
      <c r="J38" s="192"/>
      <c r="K38" s="8" t="s">
        <v>13</v>
      </c>
      <c r="L38" s="62">
        <f t="shared" si="0"/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</row>
    <row r="39" spans="1:17" ht="23.25" customHeight="1">
      <c r="A39" s="269"/>
      <c r="B39" s="55" t="s">
        <v>117</v>
      </c>
      <c r="C39" s="39">
        <f>D39+E39+F39+G39+H39</f>
        <v>30</v>
      </c>
      <c r="D39" s="39">
        <v>6</v>
      </c>
      <c r="E39" s="39">
        <v>6</v>
      </c>
      <c r="F39" s="39">
        <v>6</v>
      </c>
      <c r="G39" s="39">
        <v>6</v>
      </c>
      <c r="H39" s="39">
        <v>6</v>
      </c>
      <c r="I39" s="251" t="s">
        <v>126</v>
      </c>
      <c r="J39" s="65"/>
      <c r="K39" s="8" t="s">
        <v>10</v>
      </c>
      <c r="L39" s="62">
        <f t="shared" si="0"/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</row>
    <row r="40" spans="1:17" ht="23.25" customHeight="1">
      <c r="A40" s="269"/>
      <c r="B40" s="55"/>
      <c r="C40" s="39"/>
      <c r="D40" s="39"/>
      <c r="E40" s="39"/>
      <c r="F40" s="39"/>
      <c r="G40" s="39"/>
      <c r="H40" s="39"/>
      <c r="I40" s="251"/>
      <c r="J40" s="65"/>
      <c r="K40" s="8" t="s">
        <v>11</v>
      </c>
      <c r="L40" s="62">
        <f t="shared" si="0"/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</row>
    <row r="41" spans="1:17" ht="23.25" customHeight="1">
      <c r="A41" s="269"/>
      <c r="B41" s="55"/>
      <c r="C41" s="39"/>
      <c r="D41" s="39"/>
      <c r="E41" s="39"/>
      <c r="F41" s="39"/>
      <c r="G41" s="39"/>
      <c r="H41" s="39"/>
      <c r="I41" s="251"/>
      <c r="J41" s="65"/>
      <c r="K41" s="8" t="s">
        <v>12</v>
      </c>
      <c r="L41" s="62">
        <f t="shared" si="0"/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</row>
    <row r="42" spans="1:17" ht="15.75" customHeight="1">
      <c r="A42" s="269"/>
      <c r="B42" s="55"/>
      <c r="C42" s="39"/>
      <c r="D42" s="39"/>
      <c r="E42" s="39"/>
      <c r="F42" s="39"/>
      <c r="G42" s="39"/>
      <c r="H42" s="39"/>
      <c r="I42" s="251"/>
      <c r="J42" s="65"/>
      <c r="K42" s="8" t="s">
        <v>13</v>
      </c>
      <c r="L42" s="62">
        <f t="shared" si="0"/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</row>
    <row r="43" spans="1:17" ht="15.75" customHeight="1">
      <c r="A43" s="270"/>
      <c r="B43" s="55"/>
      <c r="C43" s="39"/>
      <c r="D43" s="39"/>
      <c r="E43" s="39"/>
      <c r="F43" s="39"/>
      <c r="G43" s="39"/>
      <c r="H43" s="39"/>
      <c r="I43" s="207"/>
      <c r="J43" s="28"/>
      <c r="L43" s="62"/>
      <c r="M43" s="62"/>
      <c r="N43" s="62"/>
      <c r="O43" s="62"/>
      <c r="P43" s="62"/>
      <c r="Q43" s="62"/>
    </row>
    <row r="44" spans="1:17" ht="22.5">
      <c r="A44" s="172" t="s">
        <v>75</v>
      </c>
      <c r="B44" s="173"/>
      <c r="C44" s="173"/>
      <c r="D44" s="173"/>
      <c r="E44" s="173"/>
      <c r="F44" s="173"/>
      <c r="G44" s="173"/>
      <c r="H44" s="173"/>
      <c r="I44" s="173"/>
      <c r="J44" s="174"/>
      <c r="K44" s="8" t="s">
        <v>10</v>
      </c>
      <c r="L44" s="62">
        <f t="shared" si="0"/>
        <v>0</v>
      </c>
      <c r="M44" s="62">
        <f aca="true" t="shared" si="1" ref="M44:Q45">M6+M17+M21+M31+M35+M39</f>
        <v>0</v>
      </c>
      <c r="N44" s="62">
        <f t="shared" si="1"/>
        <v>0</v>
      </c>
      <c r="O44" s="62">
        <f t="shared" si="1"/>
        <v>0</v>
      </c>
      <c r="P44" s="62">
        <f t="shared" si="1"/>
        <v>0</v>
      </c>
      <c r="Q44" s="62">
        <f t="shared" si="1"/>
        <v>0</v>
      </c>
    </row>
    <row r="45" spans="1:17" ht="22.5">
      <c r="A45" s="175"/>
      <c r="B45" s="176"/>
      <c r="C45" s="176"/>
      <c r="D45" s="176"/>
      <c r="E45" s="176"/>
      <c r="F45" s="176"/>
      <c r="G45" s="176"/>
      <c r="H45" s="176"/>
      <c r="I45" s="176"/>
      <c r="J45" s="167"/>
      <c r="K45" s="8" t="s">
        <v>11</v>
      </c>
      <c r="L45" s="62">
        <f t="shared" si="0"/>
        <v>537.4952925</v>
      </c>
      <c r="M45" s="62">
        <f t="shared" si="1"/>
        <v>96.7</v>
      </c>
      <c r="N45" s="62">
        <f t="shared" si="1"/>
        <v>102.39699999999999</v>
      </c>
      <c r="O45" s="62">
        <f t="shared" si="1"/>
        <v>107.49185</v>
      </c>
      <c r="P45" s="62">
        <f t="shared" si="1"/>
        <v>112.9064425</v>
      </c>
      <c r="Q45" s="108">
        <f t="shared" si="1"/>
        <v>118</v>
      </c>
    </row>
    <row r="46" spans="1:17" ht="22.5">
      <c r="A46" s="175"/>
      <c r="B46" s="176"/>
      <c r="C46" s="176"/>
      <c r="D46" s="176"/>
      <c r="E46" s="176"/>
      <c r="F46" s="176"/>
      <c r="G46" s="176"/>
      <c r="H46" s="176"/>
      <c r="I46" s="176"/>
      <c r="J46" s="167"/>
      <c r="K46" s="8" t="s">
        <v>12</v>
      </c>
      <c r="L46" s="62">
        <f t="shared" si="0"/>
        <v>0</v>
      </c>
      <c r="M46" s="62">
        <f aca="true" t="shared" si="2" ref="M46:Q47">M8+M19+M23+M33+M37+M41</f>
        <v>0</v>
      </c>
      <c r="N46" s="62">
        <f t="shared" si="2"/>
        <v>0</v>
      </c>
      <c r="O46" s="62">
        <f t="shared" si="2"/>
        <v>0</v>
      </c>
      <c r="P46" s="62">
        <f t="shared" si="2"/>
        <v>0</v>
      </c>
      <c r="Q46" s="108">
        <f t="shared" si="2"/>
        <v>0</v>
      </c>
    </row>
    <row r="47" spans="1:17" ht="12.75">
      <c r="A47" s="168"/>
      <c r="B47" s="169"/>
      <c r="C47" s="169"/>
      <c r="D47" s="169"/>
      <c r="E47" s="169"/>
      <c r="F47" s="169"/>
      <c r="G47" s="169"/>
      <c r="H47" s="169"/>
      <c r="I47" s="169"/>
      <c r="J47" s="170"/>
      <c r="K47" s="8" t="s">
        <v>13</v>
      </c>
      <c r="L47" s="62">
        <f t="shared" si="0"/>
        <v>0</v>
      </c>
      <c r="M47" s="62">
        <f t="shared" si="2"/>
        <v>0</v>
      </c>
      <c r="N47" s="62">
        <f t="shared" si="2"/>
        <v>0</v>
      </c>
      <c r="O47" s="62">
        <f t="shared" si="2"/>
        <v>0</v>
      </c>
      <c r="P47" s="62">
        <f t="shared" si="2"/>
        <v>0</v>
      </c>
      <c r="Q47" s="108">
        <f t="shared" si="2"/>
        <v>0</v>
      </c>
    </row>
    <row r="48" spans="1:17" ht="12.75">
      <c r="A48" s="180"/>
      <c r="B48" s="181"/>
      <c r="C48" s="181"/>
      <c r="D48" s="181"/>
      <c r="E48" s="181"/>
      <c r="F48" s="181"/>
      <c r="G48" s="181"/>
      <c r="H48" s="182"/>
      <c r="I48" s="47" t="s">
        <v>62</v>
      </c>
      <c r="J48" s="37"/>
      <c r="K48" s="37"/>
      <c r="L48" s="62"/>
      <c r="M48" s="139"/>
      <c r="N48" s="139"/>
      <c r="O48" s="139"/>
      <c r="P48" s="139"/>
      <c r="Q48" s="157"/>
    </row>
    <row r="49" spans="1:17" ht="12.75">
      <c r="A49" s="183"/>
      <c r="B49" s="184"/>
      <c r="C49" s="184"/>
      <c r="D49" s="184"/>
      <c r="E49" s="184"/>
      <c r="F49" s="184"/>
      <c r="G49" s="184"/>
      <c r="H49" s="185"/>
      <c r="I49" s="47" t="s">
        <v>63</v>
      </c>
      <c r="J49" s="37"/>
      <c r="K49" s="37"/>
      <c r="L49" s="62">
        <f t="shared" si="0"/>
        <v>0</v>
      </c>
      <c r="M49" s="62">
        <f aca="true" t="shared" si="3" ref="M49:Q50">M13+M27</f>
        <v>0</v>
      </c>
      <c r="N49" s="62">
        <f t="shared" si="3"/>
        <v>0</v>
      </c>
      <c r="O49" s="62">
        <f t="shared" si="3"/>
        <v>0</v>
      </c>
      <c r="P49" s="62">
        <f t="shared" si="3"/>
        <v>0</v>
      </c>
      <c r="Q49" s="108">
        <f t="shared" si="3"/>
        <v>0</v>
      </c>
    </row>
    <row r="50" spans="1:17" ht="12.75">
      <c r="A50" s="183"/>
      <c r="B50" s="184"/>
      <c r="C50" s="184"/>
      <c r="D50" s="184"/>
      <c r="E50" s="184"/>
      <c r="F50" s="184"/>
      <c r="G50" s="184"/>
      <c r="H50" s="185"/>
      <c r="I50" s="47" t="s">
        <v>64</v>
      </c>
      <c r="J50" s="37"/>
      <c r="K50" s="37"/>
      <c r="L50" s="62">
        <f t="shared" si="0"/>
        <v>75.6</v>
      </c>
      <c r="M50" s="62">
        <f t="shared" si="3"/>
        <v>13.7</v>
      </c>
      <c r="N50" s="62">
        <f t="shared" si="3"/>
        <v>14.5</v>
      </c>
      <c r="O50" s="62">
        <f t="shared" si="3"/>
        <v>15.2</v>
      </c>
      <c r="P50" s="62">
        <f t="shared" si="3"/>
        <v>16</v>
      </c>
      <c r="Q50" s="108">
        <f t="shared" si="3"/>
        <v>16.2</v>
      </c>
    </row>
    <row r="51" spans="1:17" ht="22.5">
      <c r="A51" s="183"/>
      <c r="B51" s="184"/>
      <c r="C51" s="184"/>
      <c r="D51" s="184"/>
      <c r="E51" s="184"/>
      <c r="F51" s="184"/>
      <c r="G51" s="184"/>
      <c r="H51" s="185"/>
      <c r="I51" s="47" t="s">
        <v>65</v>
      </c>
      <c r="J51" s="37"/>
      <c r="K51" s="37"/>
      <c r="L51" s="62">
        <f t="shared" si="0"/>
        <v>461.90000000000003</v>
      </c>
      <c r="M51" s="62">
        <f aca="true" t="shared" si="4" ref="M51:Q52">M15+M29</f>
        <v>83</v>
      </c>
      <c r="N51" s="62">
        <f t="shared" si="4"/>
        <v>87.9</v>
      </c>
      <c r="O51" s="62">
        <f t="shared" si="4"/>
        <v>92.3</v>
      </c>
      <c r="P51" s="62">
        <f t="shared" si="4"/>
        <v>96.9</v>
      </c>
      <c r="Q51" s="108">
        <f t="shared" si="4"/>
        <v>101.8</v>
      </c>
    </row>
    <row r="52" spans="1:17" ht="12.75">
      <c r="A52" s="186"/>
      <c r="B52" s="187"/>
      <c r="C52" s="187"/>
      <c r="D52" s="187"/>
      <c r="E52" s="187"/>
      <c r="F52" s="187"/>
      <c r="G52" s="187"/>
      <c r="H52" s="177"/>
      <c r="I52" s="47" t="s">
        <v>66</v>
      </c>
      <c r="J52" s="37"/>
      <c r="K52" s="37"/>
      <c r="L52" s="62">
        <f t="shared" si="0"/>
        <v>0</v>
      </c>
      <c r="M52" s="62">
        <f t="shared" si="4"/>
        <v>0</v>
      </c>
      <c r="N52" s="62">
        <f t="shared" si="4"/>
        <v>0</v>
      </c>
      <c r="O52" s="62">
        <f t="shared" si="4"/>
        <v>0</v>
      </c>
      <c r="P52" s="62">
        <f t="shared" si="4"/>
        <v>0</v>
      </c>
      <c r="Q52" s="62">
        <f t="shared" si="4"/>
        <v>0</v>
      </c>
    </row>
    <row r="53" spans="12:17" ht="12.75">
      <c r="L53" s="158"/>
      <c r="M53" s="158"/>
      <c r="N53" s="158"/>
      <c r="O53" s="158"/>
      <c r="P53" s="158"/>
      <c r="Q53" s="158"/>
    </row>
  </sheetData>
  <mergeCells count="42">
    <mergeCell ref="A6:A34"/>
    <mergeCell ref="B6:B7"/>
    <mergeCell ref="B8:B9"/>
    <mergeCell ref="I17:I20"/>
    <mergeCell ref="C8:C9"/>
    <mergeCell ref="D8:D9"/>
    <mergeCell ref="E8:E9"/>
    <mergeCell ref="F8:F9"/>
    <mergeCell ref="H8:H9"/>
    <mergeCell ref="I31:I34"/>
    <mergeCell ref="J1:J5"/>
    <mergeCell ref="G2:G5"/>
    <mergeCell ref="H2:H5"/>
    <mergeCell ref="I6:I11"/>
    <mergeCell ref="J6:J9"/>
    <mergeCell ref="J17:J20"/>
    <mergeCell ref="J21:J26"/>
    <mergeCell ref="I21:I25"/>
    <mergeCell ref="G8:G9"/>
    <mergeCell ref="A1:A5"/>
    <mergeCell ref="B1:B5"/>
    <mergeCell ref="C1:H1"/>
    <mergeCell ref="I1:I5"/>
    <mergeCell ref="C2:C5"/>
    <mergeCell ref="D2:D5"/>
    <mergeCell ref="E2:E5"/>
    <mergeCell ref="F2:F5"/>
    <mergeCell ref="B21:B22"/>
    <mergeCell ref="A44:J47"/>
    <mergeCell ref="M1:Q1"/>
    <mergeCell ref="M2:M5"/>
    <mergeCell ref="N2:N5"/>
    <mergeCell ref="O2:O5"/>
    <mergeCell ref="P2:P5"/>
    <mergeCell ref="Q2:Q5"/>
    <mergeCell ref="K1:K5"/>
    <mergeCell ref="L1:L5"/>
    <mergeCell ref="I35:I37"/>
    <mergeCell ref="A48:H52"/>
    <mergeCell ref="J35:J38"/>
    <mergeCell ref="I39:I43"/>
    <mergeCell ref="A35:A43"/>
  </mergeCells>
  <printOptions/>
  <pageMargins left="0.45" right="0.21" top="0.36" bottom="0.35" header="0.32" footer="0.33"/>
  <pageSetup horizontalDpi="600" verticalDpi="600" orientation="landscape" paperSize="9" scale="85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SheetLayoutView="100" workbookViewId="0" topLeftCell="A1">
      <selection activeCell="A6" sqref="A6:A33"/>
    </sheetView>
  </sheetViews>
  <sheetFormatPr defaultColWidth="9.00390625" defaultRowHeight="12.75"/>
  <cols>
    <col min="1" max="1" width="14.375" style="0" customWidth="1"/>
    <col min="2" max="2" width="11.125" style="0" customWidth="1"/>
    <col min="3" max="3" width="5.125" style="0" customWidth="1"/>
    <col min="4" max="4" width="4.75390625" style="0" customWidth="1"/>
    <col min="5" max="5" width="5.00390625" style="0" customWidth="1"/>
    <col min="6" max="6" width="5.25390625" style="0" customWidth="1"/>
    <col min="7" max="8" width="5.125" style="0" customWidth="1"/>
    <col min="9" max="9" width="18.75390625" style="0" customWidth="1"/>
    <col min="10" max="10" width="17.25390625" style="0" customWidth="1"/>
    <col min="11" max="11" width="10.875" style="0" customWidth="1"/>
    <col min="13" max="13" width="8.125" style="0" customWidth="1"/>
    <col min="16" max="17" width="8.00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1" customHeight="1">
      <c r="A6" s="171" t="s">
        <v>180</v>
      </c>
      <c r="B6" s="191" t="s">
        <v>103</v>
      </c>
      <c r="C6" s="122">
        <v>1178</v>
      </c>
      <c r="D6" s="122">
        <v>969</v>
      </c>
      <c r="E6" s="122">
        <f>D6*1.05</f>
        <v>1017.45</v>
      </c>
      <c r="F6" s="122">
        <f>E6*1.05</f>
        <v>1068.3225</v>
      </c>
      <c r="G6" s="122">
        <f>F6*1.05</f>
        <v>1121.738625</v>
      </c>
      <c r="H6" s="122">
        <f>G6*1.05</f>
        <v>1177.82555625</v>
      </c>
      <c r="I6" s="191" t="s">
        <v>181</v>
      </c>
      <c r="J6" s="191" t="s">
        <v>71</v>
      </c>
      <c r="K6" s="8" t="s">
        <v>10</v>
      </c>
      <c r="L6" s="76">
        <f>M6+N6+O6+P6+Q6</f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</row>
    <row r="7" spans="1:17" ht="22.5">
      <c r="A7" s="166"/>
      <c r="B7" s="192"/>
      <c r="C7" s="13"/>
      <c r="D7" s="13"/>
      <c r="E7" s="13"/>
      <c r="F7" s="13"/>
      <c r="G7" s="13"/>
      <c r="H7" s="13"/>
      <c r="I7" s="192"/>
      <c r="J7" s="192"/>
      <c r="K7" s="8" t="s">
        <v>11</v>
      </c>
      <c r="L7" s="76">
        <f aca="true" t="shared" si="0" ref="L7:L42">M7+N7+O7+P7+Q7</f>
        <v>144672.1995388125</v>
      </c>
      <c r="M7" s="76">
        <f>M12+M13+M14</f>
        <v>25999.5</v>
      </c>
      <c r="N7" s="76">
        <f>N12+N13+N14</f>
        <v>27533.4705</v>
      </c>
      <c r="O7" s="76">
        <f>O12+O13+O14</f>
        <v>28910.144025</v>
      </c>
      <c r="P7" s="76">
        <f>P12+P13+P14</f>
        <v>30355.651226250004</v>
      </c>
      <c r="Q7" s="76">
        <f>Q12+Q13+Q14</f>
        <v>31873.433787562506</v>
      </c>
    </row>
    <row r="8" spans="1:17" ht="22.5">
      <c r="A8" s="166"/>
      <c r="B8" s="8"/>
      <c r="C8" s="13"/>
      <c r="D8" s="13"/>
      <c r="E8" s="13"/>
      <c r="F8" s="13"/>
      <c r="G8" s="13"/>
      <c r="H8" s="13"/>
      <c r="I8" s="192"/>
      <c r="J8" s="192"/>
      <c r="K8" s="8" t="s">
        <v>12</v>
      </c>
      <c r="L8" s="76">
        <f t="shared" si="0"/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7" ht="12.75">
      <c r="A9" s="166"/>
      <c r="B9" s="8"/>
      <c r="C9" s="13"/>
      <c r="D9" s="13"/>
      <c r="E9" s="13"/>
      <c r="F9" s="13"/>
      <c r="G9" s="13"/>
      <c r="H9" s="13"/>
      <c r="I9" s="192"/>
      <c r="J9" s="192"/>
      <c r="K9" s="8" t="s">
        <v>13</v>
      </c>
      <c r="L9" s="76">
        <f t="shared" si="0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0.5" customHeight="1">
      <c r="A10" s="166"/>
      <c r="B10" s="37"/>
      <c r="C10" s="37"/>
      <c r="D10" s="37"/>
      <c r="E10" s="37"/>
      <c r="F10" s="37"/>
      <c r="G10" s="37"/>
      <c r="H10" s="37"/>
      <c r="I10" s="47" t="s">
        <v>62</v>
      </c>
      <c r="J10" s="7"/>
      <c r="K10" s="35"/>
      <c r="L10" s="76"/>
      <c r="M10" s="17"/>
      <c r="N10" s="17"/>
      <c r="O10" s="17"/>
      <c r="P10" s="17"/>
      <c r="Q10" s="17"/>
    </row>
    <row r="11" spans="1:17" ht="12.75">
      <c r="A11" s="166"/>
      <c r="B11" s="37"/>
      <c r="C11" s="13"/>
      <c r="D11" s="13"/>
      <c r="E11" s="13"/>
      <c r="F11" s="13"/>
      <c r="G11" s="13"/>
      <c r="H11" s="13"/>
      <c r="I11" s="47" t="s">
        <v>63</v>
      </c>
      <c r="J11" s="7"/>
      <c r="K11" s="35"/>
      <c r="L11" s="76">
        <f t="shared" si="0"/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12" customHeight="1">
      <c r="A12" s="166"/>
      <c r="B12" s="37"/>
      <c r="C12" s="13"/>
      <c r="D12" s="13"/>
      <c r="E12" s="13"/>
      <c r="F12" s="13"/>
      <c r="G12" s="13"/>
      <c r="H12" s="13"/>
      <c r="I12" s="47" t="s">
        <v>64</v>
      </c>
      <c r="J12" s="7"/>
      <c r="K12" s="35"/>
      <c r="L12" s="76">
        <f t="shared" si="0"/>
        <v>144672.1995388125</v>
      </c>
      <c r="M12" s="17">
        <v>25999.5</v>
      </c>
      <c r="N12" s="17">
        <f>M12*1.059</f>
        <v>27533.4705</v>
      </c>
      <c r="O12" s="17">
        <f>N12*1.05</f>
        <v>28910.144025</v>
      </c>
      <c r="P12" s="17">
        <f>O12*1.05</f>
        <v>30355.651226250004</v>
      </c>
      <c r="Q12" s="17">
        <f>P12*1.05</f>
        <v>31873.433787562506</v>
      </c>
    </row>
    <row r="13" spans="1:17" ht="23.25" customHeight="1">
      <c r="A13" s="166"/>
      <c r="B13" s="3"/>
      <c r="C13" s="13"/>
      <c r="D13" s="13"/>
      <c r="E13" s="13"/>
      <c r="F13" s="13"/>
      <c r="G13" s="13"/>
      <c r="H13" s="13"/>
      <c r="I13" s="47" t="s">
        <v>65</v>
      </c>
      <c r="J13" s="7"/>
      <c r="K13" s="35"/>
      <c r="L13" s="76">
        <f t="shared" si="0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2.75" customHeight="1">
      <c r="A14" s="166"/>
      <c r="B14" s="7"/>
      <c r="C14" s="13"/>
      <c r="D14" s="13"/>
      <c r="E14" s="13"/>
      <c r="F14" s="13"/>
      <c r="G14" s="13"/>
      <c r="H14" s="13"/>
      <c r="I14" s="47" t="s">
        <v>66</v>
      </c>
      <c r="J14" s="7"/>
      <c r="K14" s="7"/>
      <c r="L14" s="76">
        <f t="shared" si="0"/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7" ht="21.75" customHeight="1">
      <c r="A15" s="166"/>
      <c r="B15" s="3" t="s">
        <v>109</v>
      </c>
      <c r="C15" s="122">
        <v>7</v>
      </c>
      <c r="D15" s="122">
        <v>7</v>
      </c>
      <c r="E15" s="122">
        <v>7</v>
      </c>
      <c r="F15" s="122">
        <v>7</v>
      </c>
      <c r="G15" s="122">
        <v>7</v>
      </c>
      <c r="H15" s="122">
        <v>7</v>
      </c>
      <c r="I15" s="244" t="s">
        <v>104</v>
      </c>
      <c r="J15" s="191" t="s">
        <v>71</v>
      </c>
      <c r="K15" s="8" t="s">
        <v>10</v>
      </c>
      <c r="L15" s="76">
        <f t="shared" si="0"/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7" ht="22.5">
      <c r="A16" s="166"/>
      <c r="B16" s="8"/>
      <c r="C16" s="7"/>
      <c r="D16" s="7"/>
      <c r="E16" s="7"/>
      <c r="F16" s="7"/>
      <c r="G16" s="7"/>
      <c r="H16" s="7"/>
      <c r="I16" s="245"/>
      <c r="J16" s="192"/>
      <c r="K16" s="8" t="s">
        <v>11</v>
      </c>
      <c r="L16" s="76">
        <f t="shared" si="0"/>
        <v>32438.2</v>
      </c>
      <c r="M16" s="76">
        <f>M20+M21+M22+M23</f>
        <v>5829.599999999999</v>
      </c>
      <c r="N16" s="76">
        <f>N20+N21+N22+N23</f>
        <v>6173.5</v>
      </c>
      <c r="O16" s="76">
        <f>O20+O21+O22+O23</f>
        <v>6482.2</v>
      </c>
      <c r="P16" s="76">
        <f>P20+P21+P22+P23</f>
        <v>6806.2</v>
      </c>
      <c r="Q16" s="76">
        <f>Q20+Q21+Q22+Q23</f>
        <v>7146.7</v>
      </c>
    </row>
    <row r="17" spans="1:17" ht="22.5">
      <c r="A17" s="166"/>
      <c r="B17" s="8"/>
      <c r="C17" s="7"/>
      <c r="D17" s="7"/>
      <c r="E17" s="7"/>
      <c r="F17" s="7"/>
      <c r="G17" s="7"/>
      <c r="H17" s="7"/>
      <c r="I17" s="245"/>
      <c r="J17" s="192"/>
      <c r="K17" s="8" t="s">
        <v>12</v>
      </c>
      <c r="L17" s="76">
        <f t="shared" si="0"/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17" ht="12.75">
      <c r="A18" s="166"/>
      <c r="B18" s="8"/>
      <c r="C18" s="7"/>
      <c r="D18" s="7"/>
      <c r="E18" s="7"/>
      <c r="F18" s="7"/>
      <c r="G18" s="7"/>
      <c r="H18" s="7"/>
      <c r="I18" s="285"/>
      <c r="J18" s="193"/>
      <c r="K18" s="8" t="s">
        <v>13</v>
      </c>
      <c r="L18" s="76">
        <f t="shared" si="0"/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ht="12.75">
      <c r="A19" s="166"/>
      <c r="B19" s="8"/>
      <c r="C19" s="7"/>
      <c r="D19" s="7"/>
      <c r="E19" s="7"/>
      <c r="F19" s="7"/>
      <c r="G19" s="7"/>
      <c r="H19" s="7"/>
      <c r="I19" s="47" t="s">
        <v>62</v>
      </c>
      <c r="J19" s="8"/>
      <c r="K19" s="8"/>
      <c r="L19" s="76"/>
      <c r="M19" s="76"/>
      <c r="N19" s="76"/>
      <c r="O19" s="76"/>
      <c r="P19" s="76"/>
      <c r="Q19" s="76"/>
    </row>
    <row r="20" spans="1:17" ht="12.75">
      <c r="A20" s="166"/>
      <c r="B20" s="8"/>
      <c r="C20" s="7"/>
      <c r="D20" s="7"/>
      <c r="E20" s="7"/>
      <c r="F20" s="7"/>
      <c r="G20" s="7"/>
      <c r="H20" s="7"/>
      <c r="I20" s="47" t="s">
        <v>63</v>
      </c>
      <c r="J20" s="8"/>
      <c r="K20" s="8"/>
      <c r="L20" s="76">
        <f t="shared" si="0"/>
        <v>32166.100000000002</v>
      </c>
      <c r="M20" s="76">
        <v>5780.7</v>
      </c>
      <c r="N20" s="17">
        <v>6121.7</v>
      </c>
      <c r="O20" s="17">
        <v>6427.8</v>
      </c>
      <c r="P20" s="17">
        <v>6749.2</v>
      </c>
      <c r="Q20" s="17">
        <v>7086.7</v>
      </c>
    </row>
    <row r="21" spans="1:17" ht="12.75">
      <c r="A21" s="166"/>
      <c r="B21" s="8"/>
      <c r="C21" s="7"/>
      <c r="D21" s="7"/>
      <c r="E21" s="7"/>
      <c r="F21" s="7"/>
      <c r="G21" s="7"/>
      <c r="H21" s="7"/>
      <c r="I21" s="47" t="s">
        <v>64</v>
      </c>
      <c r="J21" s="8"/>
      <c r="K21" s="8"/>
      <c r="L21" s="76">
        <f t="shared" si="0"/>
        <v>272.1</v>
      </c>
      <c r="M21" s="76">
        <v>48.9</v>
      </c>
      <c r="N21" s="17">
        <v>51.8</v>
      </c>
      <c r="O21" s="17">
        <v>54.4</v>
      </c>
      <c r="P21" s="17">
        <v>57</v>
      </c>
      <c r="Q21" s="17">
        <v>60</v>
      </c>
    </row>
    <row r="22" spans="1:17" ht="22.5">
      <c r="A22" s="166"/>
      <c r="B22" s="8"/>
      <c r="C22" s="7"/>
      <c r="D22" s="7"/>
      <c r="E22" s="7"/>
      <c r="F22" s="7"/>
      <c r="G22" s="7"/>
      <c r="H22" s="7"/>
      <c r="I22" s="47" t="s">
        <v>65</v>
      </c>
      <c r="J22" s="8"/>
      <c r="K22" s="8"/>
      <c r="L22" s="76">
        <f t="shared" si="0"/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1:17" ht="14.25" customHeight="1">
      <c r="A23" s="166"/>
      <c r="B23" s="8"/>
      <c r="C23" s="7"/>
      <c r="D23" s="7"/>
      <c r="E23" s="7"/>
      <c r="F23" s="7"/>
      <c r="G23" s="7"/>
      <c r="H23" s="7"/>
      <c r="I23" s="47" t="s">
        <v>66</v>
      </c>
      <c r="J23" s="8"/>
      <c r="L23" s="76">
        <f t="shared" si="0"/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1:17" ht="22.5" customHeight="1">
      <c r="A24" s="166"/>
      <c r="B24" s="191" t="s">
        <v>106</v>
      </c>
      <c r="C24" s="130">
        <v>35</v>
      </c>
      <c r="D24" s="130">
        <v>27</v>
      </c>
      <c r="E24" s="130">
        <v>29</v>
      </c>
      <c r="F24" s="130">
        <v>31</v>
      </c>
      <c r="G24" s="130">
        <v>33</v>
      </c>
      <c r="H24" s="130">
        <v>35</v>
      </c>
      <c r="I24" s="244" t="s">
        <v>105</v>
      </c>
      <c r="J24" s="191" t="s">
        <v>71</v>
      </c>
      <c r="K24" s="8" t="s">
        <v>10</v>
      </c>
      <c r="L24" s="76">
        <f t="shared" si="0"/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1:17" ht="22.5">
      <c r="A25" s="166"/>
      <c r="B25" s="193"/>
      <c r="C25" s="7"/>
      <c r="D25" s="7"/>
      <c r="E25" s="7"/>
      <c r="F25" s="7"/>
      <c r="G25" s="7"/>
      <c r="H25" s="7"/>
      <c r="I25" s="245"/>
      <c r="J25" s="192"/>
      <c r="K25" s="8" t="s">
        <v>11</v>
      </c>
      <c r="L25" s="76">
        <f t="shared" si="0"/>
        <v>1097.2</v>
      </c>
      <c r="M25" s="76">
        <f>M31</f>
        <v>197.2</v>
      </c>
      <c r="N25" s="76">
        <f>N31</f>
        <v>208.8</v>
      </c>
      <c r="O25" s="76">
        <f>O31</f>
        <v>219.3</v>
      </c>
      <c r="P25" s="76">
        <f>P31</f>
        <v>230.2</v>
      </c>
      <c r="Q25" s="76">
        <f>Q31</f>
        <v>241.7</v>
      </c>
    </row>
    <row r="26" spans="1:17" ht="22.5">
      <c r="A26" s="166"/>
      <c r="B26" s="7"/>
      <c r="C26" s="7"/>
      <c r="D26" s="7"/>
      <c r="E26" s="7"/>
      <c r="F26" s="7"/>
      <c r="G26" s="7"/>
      <c r="H26" s="7"/>
      <c r="I26" s="245"/>
      <c r="J26" s="192"/>
      <c r="K26" s="8" t="s">
        <v>12</v>
      </c>
      <c r="L26" s="76">
        <f t="shared" si="0"/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1:17" ht="12.75">
      <c r="A27" s="166"/>
      <c r="B27" s="7"/>
      <c r="C27" s="7"/>
      <c r="D27" s="7"/>
      <c r="E27" s="7"/>
      <c r="F27" s="7"/>
      <c r="G27" s="7"/>
      <c r="H27" s="7"/>
      <c r="I27" s="245"/>
      <c r="J27" s="192"/>
      <c r="K27" s="8" t="s">
        <v>13</v>
      </c>
      <c r="L27" s="76">
        <f t="shared" si="0"/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1:17" ht="12.75">
      <c r="A28" s="166"/>
      <c r="B28" s="7"/>
      <c r="C28" s="7"/>
      <c r="D28" s="7"/>
      <c r="E28" s="7"/>
      <c r="F28" s="7"/>
      <c r="G28" s="7"/>
      <c r="H28" s="7"/>
      <c r="I28" s="245"/>
      <c r="J28" s="192"/>
      <c r="K28" s="29"/>
      <c r="L28" s="76"/>
      <c r="M28" s="76"/>
      <c r="N28" s="76"/>
      <c r="O28" s="76"/>
      <c r="P28" s="76"/>
      <c r="Q28" s="76"/>
    </row>
    <row r="29" spans="1:17" ht="12.75">
      <c r="A29" s="166"/>
      <c r="B29" s="7"/>
      <c r="C29" s="7"/>
      <c r="D29" s="7"/>
      <c r="E29" s="7"/>
      <c r="F29" s="7"/>
      <c r="G29" s="7"/>
      <c r="H29" s="7"/>
      <c r="I29" s="47" t="s">
        <v>62</v>
      </c>
      <c r="J29" s="3"/>
      <c r="K29" s="8"/>
      <c r="L29" s="76"/>
      <c r="M29" s="76"/>
      <c r="N29" s="76"/>
      <c r="O29" s="76"/>
      <c r="P29" s="76"/>
      <c r="Q29" s="76"/>
    </row>
    <row r="30" spans="1:17" ht="12.75">
      <c r="A30" s="166"/>
      <c r="B30" s="7"/>
      <c r="C30" s="7"/>
      <c r="D30" s="7"/>
      <c r="E30" s="7"/>
      <c r="F30" s="7"/>
      <c r="G30" s="7"/>
      <c r="H30" s="7"/>
      <c r="I30" s="47" t="s">
        <v>63</v>
      </c>
      <c r="J30" s="3"/>
      <c r="K30" s="8"/>
      <c r="L30" s="76">
        <f t="shared" si="0"/>
        <v>0</v>
      </c>
      <c r="M30" s="76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3.5" customHeight="1">
      <c r="A31" s="166"/>
      <c r="B31" s="7"/>
      <c r="C31" s="7"/>
      <c r="D31" s="7"/>
      <c r="E31" s="7"/>
      <c r="F31" s="7"/>
      <c r="G31" s="7"/>
      <c r="H31" s="7"/>
      <c r="I31" s="47" t="s">
        <v>64</v>
      </c>
      <c r="J31" s="3"/>
      <c r="K31" s="8"/>
      <c r="L31" s="76">
        <f t="shared" si="0"/>
        <v>1097.2</v>
      </c>
      <c r="M31" s="76">
        <v>197.2</v>
      </c>
      <c r="N31" s="76">
        <v>208.8</v>
      </c>
      <c r="O31" s="76">
        <v>219.3</v>
      </c>
      <c r="P31" s="76">
        <v>230.2</v>
      </c>
      <c r="Q31" s="76">
        <v>241.7</v>
      </c>
    </row>
    <row r="32" spans="1:17" ht="21.75" customHeight="1">
      <c r="A32" s="166"/>
      <c r="B32" s="7"/>
      <c r="C32" s="7"/>
      <c r="D32" s="7"/>
      <c r="E32" s="7"/>
      <c r="F32" s="7"/>
      <c r="G32" s="7"/>
      <c r="H32" s="7"/>
      <c r="I32" s="47" t="s">
        <v>65</v>
      </c>
      <c r="J32" s="3"/>
      <c r="K32" s="8"/>
      <c r="L32" s="76">
        <f t="shared" si="0"/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</row>
    <row r="33" spans="1:17" ht="24" customHeight="1">
      <c r="A33" s="209"/>
      <c r="B33" s="7"/>
      <c r="C33" s="7"/>
      <c r="D33" s="7"/>
      <c r="E33" s="7"/>
      <c r="F33" s="7"/>
      <c r="G33" s="7"/>
      <c r="H33" s="7"/>
      <c r="I33" s="47" t="s">
        <v>66</v>
      </c>
      <c r="J33" s="8"/>
      <c r="K33" s="37"/>
      <c r="L33" s="76">
        <f t="shared" si="0"/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1:17" ht="22.5">
      <c r="A34" s="172" t="s">
        <v>75</v>
      </c>
      <c r="B34" s="173"/>
      <c r="C34" s="173"/>
      <c r="D34" s="173"/>
      <c r="E34" s="173"/>
      <c r="F34" s="173"/>
      <c r="G34" s="173"/>
      <c r="H34" s="173"/>
      <c r="I34" s="173"/>
      <c r="J34" s="174"/>
      <c r="K34" s="8" t="s">
        <v>10</v>
      </c>
      <c r="L34" s="76">
        <f t="shared" si="0"/>
        <v>0</v>
      </c>
      <c r="M34" s="76">
        <f aca="true" t="shared" si="1" ref="M34:Q35">M6+M15+M24</f>
        <v>0</v>
      </c>
      <c r="N34" s="76">
        <f t="shared" si="1"/>
        <v>0</v>
      </c>
      <c r="O34" s="76">
        <f t="shared" si="1"/>
        <v>0</v>
      </c>
      <c r="P34" s="76">
        <f t="shared" si="1"/>
        <v>0</v>
      </c>
      <c r="Q34" s="76">
        <f t="shared" si="1"/>
        <v>0</v>
      </c>
    </row>
    <row r="35" spans="1:17" ht="22.5">
      <c r="A35" s="175"/>
      <c r="B35" s="176"/>
      <c r="C35" s="176"/>
      <c r="D35" s="176"/>
      <c r="E35" s="176"/>
      <c r="F35" s="176"/>
      <c r="G35" s="176"/>
      <c r="H35" s="176"/>
      <c r="I35" s="176"/>
      <c r="J35" s="167"/>
      <c r="K35" s="8" t="s">
        <v>11</v>
      </c>
      <c r="L35" s="76">
        <f t="shared" si="0"/>
        <v>178207.5995388125</v>
      </c>
      <c r="M35" s="76">
        <f t="shared" si="1"/>
        <v>32026.3</v>
      </c>
      <c r="N35" s="76">
        <f t="shared" si="1"/>
        <v>33915.7705</v>
      </c>
      <c r="O35" s="76">
        <f t="shared" si="1"/>
        <v>35611.644025</v>
      </c>
      <c r="P35" s="76">
        <f t="shared" si="1"/>
        <v>37392.05122625</v>
      </c>
      <c r="Q35" s="76">
        <f t="shared" si="1"/>
        <v>39261.8337875625</v>
      </c>
    </row>
    <row r="36" spans="1:17" ht="22.5">
      <c r="A36" s="175"/>
      <c r="B36" s="176"/>
      <c r="C36" s="176"/>
      <c r="D36" s="176"/>
      <c r="E36" s="176"/>
      <c r="F36" s="176"/>
      <c r="G36" s="176"/>
      <c r="H36" s="176"/>
      <c r="I36" s="176"/>
      <c r="J36" s="167"/>
      <c r="K36" s="8" t="s">
        <v>12</v>
      </c>
      <c r="L36" s="76">
        <f t="shared" si="0"/>
        <v>0</v>
      </c>
      <c r="M36" s="76">
        <f aca="true" t="shared" si="2" ref="M36:Q37">M8+M17+M26</f>
        <v>0</v>
      </c>
      <c r="N36" s="76">
        <f t="shared" si="2"/>
        <v>0</v>
      </c>
      <c r="O36" s="76">
        <f t="shared" si="2"/>
        <v>0</v>
      </c>
      <c r="P36" s="76">
        <f t="shared" si="2"/>
        <v>0</v>
      </c>
      <c r="Q36" s="76">
        <f t="shared" si="2"/>
        <v>0</v>
      </c>
    </row>
    <row r="37" spans="1:17" ht="12.75">
      <c r="A37" s="168"/>
      <c r="B37" s="169"/>
      <c r="C37" s="169"/>
      <c r="D37" s="169"/>
      <c r="E37" s="169"/>
      <c r="F37" s="169"/>
      <c r="G37" s="169"/>
      <c r="H37" s="169"/>
      <c r="I37" s="169"/>
      <c r="J37" s="170"/>
      <c r="K37" s="8" t="s">
        <v>13</v>
      </c>
      <c r="L37" s="76">
        <f t="shared" si="0"/>
        <v>0</v>
      </c>
      <c r="M37" s="76">
        <f t="shared" si="2"/>
        <v>0</v>
      </c>
      <c r="N37" s="76">
        <f t="shared" si="2"/>
        <v>0</v>
      </c>
      <c r="O37" s="76">
        <f t="shared" si="2"/>
        <v>0</v>
      </c>
      <c r="P37" s="76">
        <f t="shared" si="2"/>
        <v>0</v>
      </c>
      <c r="Q37" s="76">
        <f t="shared" si="2"/>
        <v>0</v>
      </c>
    </row>
    <row r="38" spans="1:17" ht="12.75">
      <c r="A38" s="276"/>
      <c r="B38" s="277"/>
      <c r="C38" s="277"/>
      <c r="D38" s="277"/>
      <c r="E38" s="277"/>
      <c r="F38" s="277"/>
      <c r="G38" s="277"/>
      <c r="H38" s="278"/>
      <c r="I38" s="47" t="s">
        <v>62</v>
      </c>
      <c r="J38" s="13"/>
      <c r="K38" s="13"/>
      <c r="L38" s="76"/>
      <c r="M38" s="13"/>
      <c r="N38" s="13"/>
      <c r="O38" s="13"/>
      <c r="P38" s="13"/>
      <c r="Q38" s="13"/>
    </row>
    <row r="39" spans="1:17" ht="12.75">
      <c r="A39" s="279"/>
      <c r="B39" s="280"/>
      <c r="C39" s="280"/>
      <c r="D39" s="280"/>
      <c r="E39" s="280"/>
      <c r="F39" s="280"/>
      <c r="G39" s="280"/>
      <c r="H39" s="281"/>
      <c r="I39" s="47" t="s">
        <v>63</v>
      </c>
      <c r="J39" s="13"/>
      <c r="K39" s="13"/>
      <c r="L39" s="76">
        <f t="shared" si="0"/>
        <v>32166.100000000002</v>
      </c>
      <c r="M39" s="11">
        <f aca="true" t="shared" si="3" ref="M39:Q40">M11+M20+M30</f>
        <v>5780.7</v>
      </c>
      <c r="N39" s="11">
        <f t="shared" si="3"/>
        <v>6121.7</v>
      </c>
      <c r="O39" s="11">
        <f t="shared" si="3"/>
        <v>6427.8</v>
      </c>
      <c r="P39" s="11">
        <f t="shared" si="3"/>
        <v>6749.2</v>
      </c>
      <c r="Q39" s="11">
        <f t="shared" si="3"/>
        <v>7086.7</v>
      </c>
    </row>
    <row r="40" spans="1:17" ht="12.75">
      <c r="A40" s="279"/>
      <c r="B40" s="280"/>
      <c r="C40" s="280"/>
      <c r="D40" s="280"/>
      <c r="E40" s="280"/>
      <c r="F40" s="280"/>
      <c r="G40" s="280"/>
      <c r="H40" s="281"/>
      <c r="I40" s="47" t="s">
        <v>64</v>
      </c>
      <c r="J40" s="13"/>
      <c r="K40" s="13"/>
      <c r="L40" s="76">
        <f t="shared" si="0"/>
        <v>146041.49953881252</v>
      </c>
      <c r="M40" s="11">
        <f t="shared" si="3"/>
        <v>26245.600000000002</v>
      </c>
      <c r="N40" s="11">
        <f t="shared" si="3"/>
        <v>27794.070499999998</v>
      </c>
      <c r="O40" s="11">
        <f t="shared" si="3"/>
        <v>29183.844025000002</v>
      </c>
      <c r="P40" s="11">
        <f t="shared" si="3"/>
        <v>30642.851226250004</v>
      </c>
      <c r="Q40" s="11">
        <f t="shared" si="3"/>
        <v>32175.133787562507</v>
      </c>
    </row>
    <row r="41" spans="1:17" ht="22.5">
      <c r="A41" s="279"/>
      <c r="B41" s="280"/>
      <c r="C41" s="280"/>
      <c r="D41" s="280"/>
      <c r="E41" s="280"/>
      <c r="F41" s="280"/>
      <c r="G41" s="280"/>
      <c r="H41" s="281"/>
      <c r="I41" s="47" t="s">
        <v>65</v>
      </c>
      <c r="J41" s="13"/>
      <c r="K41" s="13"/>
      <c r="L41" s="76">
        <f t="shared" si="0"/>
        <v>0</v>
      </c>
      <c r="M41" s="76">
        <f aca="true" t="shared" si="4" ref="M41:Q42">M13+M22+M32</f>
        <v>0</v>
      </c>
      <c r="N41" s="76">
        <f t="shared" si="4"/>
        <v>0</v>
      </c>
      <c r="O41" s="76">
        <f t="shared" si="4"/>
        <v>0</v>
      </c>
      <c r="P41" s="76">
        <f t="shared" si="4"/>
        <v>0</v>
      </c>
      <c r="Q41" s="76">
        <f t="shared" si="4"/>
        <v>0</v>
      </c>
    </row>
    <row r="42" spans="1:17" ht="11.25" customHeight="1">
      <c r="A42" s="282"/>
      <c r="B42" s="283"/>
      <c r="C42" s="283"/>
      <c r="D42" s="283"/>
      <c r="E42" s="283"/>
      <c r="F42" s="283"/>
      <c r="G42" s="283"/>
      <c r="H42" s="284"/>
      <c r="I42" s="47" t="s">
        <v>66</v>
      </c>
      <c r="J42" s="13"/>
      <c r="K42" s="13"/>
      <c r="L42" s="76">
        <f t="shared" si="0"/>
        <v>0</v>
      </c>
      <c r="M42" s="76">
        <f t="shared" si="4"/>
        <v>0</v>
      </c>
      <c r="N42" s="76">
        <f t="shared" si="4"/>
        <v>0</v>
      </c>
      <c r="O42" s="76">
        <f t="shared" si="4"/>
        <v>0</v>
      </c>
      <c r="P42" s="76">
        <f t="shared" si="4"/>
        <v>0</v>
      </c>
      <c r="Q42" s="76">
        <f t="shared" si="4"/>
        <v>0</v>
      </c>
    </row>
  </sheetData>
  <mergeCells count="30">
    <mergeCell ref="M1:Q1"/>
    <mergeCell ref="M2:M5"/>
    <mergeCell ref="N2:N5"/>
    <mergeCell ref="O2:O5"/>
    <mergeCell ref="P2:P5"/>
    <mergeCell ref="Q2:Q5"/>
    <mergeCell ref="A1:A5"/>
    <mergeCell ref="B1:B5"/>
    <mergeCell ref="I24:I28"/>
    <mergeCell ref="F2:F5"/>
    <mergeCell ref="A6:A33"/>
    <mergeCell ref="B6:B7"/>
    <mergeCell ref="L1:L5"/>
    <mergeCell ref="G2:G5"/>
    <mergeCell ref="H2:H5"/>
    <mergeCell ref="J1:J5"/>
    <mergeCell ref="K1:K5"/>
    <mergeCell ref="C1:H1"/>
    <mergeCell ref="I1:I5"/>
    <mergeCell ref="C2:C5"/>
    <mergeCell ref="D2:D5"/>
    <mergeCell ref="E2:E5"/>
    <mergeCell ref="A38:H42"/>
    <mergeCell ref="J24:J28"/>
    <mergeCell ref="B24:B25"/>
    <mergeCell ref="I6:I9"/>
    <mergeCell ref="J6:J9"/>
    <mergeCell ref="I15:I18"/>
    <mergeCell ref="J15:J18"/>
    <mergeCell ref="A34:J37"/>
  </mergeCells>
  <printOptions/>
  <pageMargins left="0.31" right="0.37" top="0.38" bottom="0.29" header="0.31" footer="0.21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5.25390625" style="0" customWidth="1"/>
    <col min="4" max="4" width="4.125" style="0" customWidth="1"/>
    <col min="5" max="5" width="4.00390625" style="0" customWidth="1"/>
    <col min="6" max="7" width="4.125" style="0" customWidth="1"/>
    <col min="8" max="8" width="4.25390625" style="0" customWidth="1"/>
    <col min="9" max="9" width="22.875" style="0" customWidth="1"/>
    <col min="10" max="10" width="18.00390625" style="0" customWidth="1"/>
    <col min="11" max="11" width="11.375" style="0" customWidth="1"/>
    <col min="13" max="13" width="8.00390625" style="0" customWidth="1"/>
    <col min="14" max="15" width="7.625" style="0" customWidth="1"/>
    <col min="16" max="16" width="6.375" style="0" customWidth="1"/>
    <col min="17" max="17" width="5.25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2.5" customHeight="1">
      <c r="A6" s="171" t="s">
        <v>127</v>
      </c>
      <c r="B6" s="8"/>
      <c r="C6" s="106"/>
      <c r="D6" s="106"/>
      <c r="E6" s="39"/>
      <c r="F6" s="39"/>
      <c r="G6" s="39"/>
      <c r="H6" s="39"/>
      <c r="I6" s="191" t="s">
        <v>128</v>
      </c>
      <c r="J6" s="191" t="s">
        <v>184</v>
      </c>
      <c r="K6" s="8" t="s">
        <v>10</v>
      </c>
      <c r="L6" s="76">
        <f aca="true" t="shared" si="0" ref="L6:L14">M6+N6+O6+P6+Q6</f>
        <v>12963</v>
      </c>
      <c r="M6" s="17">
        <v>11200</v>
      </c>
      <c r="N6" s="17">
        <v>1763</v>
      </c>
      <c r="O6" s="17">
        <v>0</v>
      </c>
      <c r="P6" s="17">
        <v>0</v>
      </c>
      <c r="Q6" s="17">
        <v>0</v>
      </c>
    </row>
    <row r="7" spans="1:17" ht="22.5">
      <c r="A7" s="166"/>
      <c r="B7" s="8"/>
      <c r="C7" s="7"/>
      <c r="D7" s="7"/>
      <c r="E7" s="7"/>
      <c r="F7" s="7"/>
      <c r="G7" s="7"/>
      <c r="H7" s="7"/>
      <c r="I7" s="192"/>
      <c r="J7" s="192"/>
      <c r="K7" s="8" t="s">
        <v>11</v>
      </c>
      <c r="L7" s="76">
        <f t="shared" si="0"/>
        <v>0</v>
      </c>
      <c r="M7" s="76">
        <v>0</v>
      </c>
      <c r="N7" s="17">
        <v>0</v>
      </c>
      <c r="O7" s="76">
        <f>O12+O13+O14</f>
        <v>0</v>
      </c>
      <c r="P7" s="76">
        <f>P12+P13+P14</f>
        <v>0</v>
      </c>
      <c r="Q7" s="76">
        <f>Q12+Q13+Q14</f>
        <v>0</v>
      </c>
    </row>
    <row r="8" spans="1:17" ht="21.75" customHeight="1">
      <c r="A8" s="166"/>
      <c r="B8" s="8"/>
      <c r="C8" s="7"/>
      <c r="D8" s="7"/>
      <c r="E8" s="7"/>
      <c r="F8" s="7"/>
      <c r="G8" s="7"/>
      <c r="H8" s="7"/>
      <c r="I8" s="192"/>
      <c r="J8" s="192"/>
      <c r="K8" s="8" t="s">
        <v>12</v>
      </c>
      <c r="L8" s="76">
        <f t="shared" si="0"/>
        <v>3313</v>
      </c>
      <c r="M8" s="17">
        <v>0</v>
      </c>
      <c r="N8" s="17">
        <v>3313</v>
      </c>
      <c r="O8" s="17">
        <v>0</v>
      </c>
      <c r="P8" s="17">
        <v>0</v>
      </c>
      <c r="Q8" s="17">
        <v>0</v>
      </c>
    </row>
    <row r="9" spans="1:17" ht="12.75" customHeight="1">
      <c r="A9" s="166"/>
      <c r="B9" s="8"/>
      <c r="C9" s="7"/>
      <c r="D9" s="7"/>
      <c r="E9" s="7"/>
      <c r="F9" s="7"/>
      <c r="G9" s="7"/>
      <c r="H9" s="7"/>
      <c r="I9" s="192"/>
      <c r="J9" s="192"/>
      <c r="K9" s="8" t="s">
        <v>13</v>
      </c>
      <c r="L9" s="76">
        <f t="shared" si="0"/>
        <v>11090</v>
      </c>
      <c r="M9" s="17">
        <v>0</v>
      </c>
      <c r="N9" s="17">
        <v>11090</v>
      </c>
      <c r="O9" s="17">
        <v>0</v>
      </c>
      <c r="P9" s="17">
        <v>0</v>
      </c>
      <c r="Q9" s="17">
        <v>0</v>
      </c>
    </row>
    <row r="10" spans="1:17" ht="12" customHeight="1">
      <c r="A10" s="166"/>
      <c r="B10" s="8"/>
      <c r="C10" s="39"/>
      <c r="D10" s="39"/>
      <c r="E10" s="39"/>
      <c r="F10" s="39"/>
      <c r="G10" s="39"/>
      <c r="H10" s="39"/>
      <c r="I10" s="47" t="s">
        <v>62</v>
      </c>
      <c r="J10" s="7"/>
      <c r="K10" s="35"/>
      <c r="L10" s="76"/>
      <c r="M10" s="17"/>
      <c r="N10" s="17"/>
      <c r="O10" s="17"/>
      <c r="P10" s="17"/>
      <c r="Q10" s="17"/>
    </row>
    <row r="11" spans="1:17" ht="12" customHeight="1">
      <c r="A11" s="166"/>
      <c r="B11" s="8"/>
      <c r="C11" s="7"/>
      <c r="D11" s="7"/>
      <c r="E11" s="7"/>
      <c r="F11" s="7"/>
      <c r="G11" s="7"/>
      <c r="H11" s="7"/>
      <c r="I11" s="47" t="s">
        <v>63</v>
      </c>
      <c r="J11" s="7"/>
      <c r="K11" s="35"/>
      <c r="L11" s="76">
        <f t="shared" si="0"/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12" customHeight="1">
      <c r="A12" s="166"/>
      <c r="B12" s="8"/>
      <c r="C12" s="7"/>
      <c r="D12" s="7"/>
      <c r="E12" s="7"/>
      <c r="F12" s="7"/>
      <c r="G12" s="7"/>
      <c r="H12" s="7"/>
      <c r="I12" s="47" t="s">
        <v>64</v>
      </c>
      <c r="J12" s="7"/>
      <c r="K12" s="35"/>
      <c r="L12" s="76">
        <f t="shared" si="0"/>
        <v>27366</v>
      </c>
      <c r="M12" s="17">
        <f>M6+M7+M8+M9</f>
        <v>11200</v>
      </c>
      <c r="N12" s="17">
        <f>N6+N7+N8+N9</f>
        <v>16166</v>
      </c>
      <c r="O12" s="17">
        <v>0</v>
      </c>
      <c r="P12" s="17">
        <v>0</v>
      </c>
      <c r="Q12" s="17">
        <v>0</v>
      </c>
    </row>
    <row r="13" spans="1:17" ht="22.5" customHeight="1">
      <c r="A13" s="166"/>
      <c r="B13" s="42"/>
      <c r="C13" s="7"/>
      <c r="D13" s="7"/>
      <c r="E13" s="7"/>
      <c r="F13" s="7"/>
      <c r="G13" s="7"/>
      <c r="H13" s="7"/>
      <c r="I13" s="47" t="s">
        <v>65</v>
      </c>
      <c r="J13" s="7"/>
      <c r="K13" s="35"/>
      <c r="L13" s="76">
        <f t="shared" si="0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2.75" customHeight="1">
      <c r="A14" s="166"/>
      <c r="B14" s="7"/>
      <c r="C14" s="7"/>
      <c r="D14" s="7"/>
      <c r="E14" s="7"/>
      <c r="F14" s="7"/>
      <c r="G14" s="7"/>
      <c r="H14" s="7"/>
      <c r="I14" s="47" t="s">
        <v>66</v>
      </c>
      <c r="J14" s="7"/>
      <c r="K14" s="7"/>
      <c r="L14" s="76">
        <f t="shared" si="0"/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7" ht="22.5">
      <c r="A15" s="166"/>
      <c r="B15" s="8"/>
      <c r="C15" s="39"/>
      <c r="D15" s="39"/>
      <c r="E15" s="39"/>
      <c r="F15" s="39"/>
      <c r="G15" s="39"/>
      <c r="H15" s="39"/>
      <c r="I15" s="191" t="s">
        <v>153</v>
      </c>
      <c r="J15" s="191" t="s">
        <v>170</v>
      </c>
      <c r="K15" s="8" t="s">
        <v>10</v>
      </c>
      <c r="L15" s="76">
        <f>M15+N15+O15+P15+Q15</f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7" ht="22.5">
      <c r="A16" s="166"/>
      <c r="B16" s="8"/>
      <c r="C16" s="7"/>
      <c r="D16" s="7"/>
      <c r="E16" s="7"/>
      <c r="F16" s="7"/>
      <c r="G16" s="7"/>
      <c r="H16" s="7"/>
      <c r="I16" s="192"/>
      <c r="J16" s="192"/>
      <c r="K16" s="8" t="s">
        <v>11</v>
      </c>
      <c r="L16" s="76">
        <f>M16+N16+O16+P16+Q16</f>
        <v>1000</v>
      </c>
      <c r="M16" s="76">
        <v>408.5</v>
      </c>
      <c r="N16" s="17">
        <v>591.5</v>
      </c>
      <c r="O16" s="76">
        <f>O21+O22+O23</f>
        <v>0</v>
      </c>
      <c r="P16" s="76">
        <f>P21+P22+P23</f>
        <v>0</v>
      </c>
      <c r="Q16" s="76">
        <f>Q21+Q22+Q23</f>
        <v>0</v>
      </c>
    </row>
    <row r="17" spans="1:17" ht="22.5">
      <c r="A17" s="166"/>
      <c r="B17" s="8"/>
      <c r="C17" s="7"/>
      <c r="D17" s="7"/>
      <c r="E17" s="7"/>
      <c r="F17" s="7"/>
      <c r="G17" s="7"/>
      <c r="H17" s="7"/>
      <c r="I17" s="192"/>
      <c r="J17" s="192"/>
      <c r="K17" s="8" t="s">
        <v>12</v>
      </c>
      <c r="L17" s="76">
        <f>M17+N17+O17+P17+Q17</f>
        <v>3506.8</v>
      </c>
      <c r="M17" s="17">
        <v>819.8</v>
      </c>
      <c r="N17" s="17">
        <v>2687</v>
      </c>
      <c r="O17" s="17">
        <v>0</v>
      </c>
      <c r="P17" s="17">
        <v>0</v>
      </c>
      <c r="Q17" s="17">
        <v>0</v>
      </c>
    </row>
    <row r="18" spans="1:17" ht="12.75">
      <c r="A18" s="166"/>
      <c r="B18" s="8"/>
      <c r="C18" s="7"/>
      <c r="D18" s="7"/>
      <c r="E18" s="7"/>
      <c r="F18" s="7"/>
      <c r="G18" s="7"/>
      <c r="H18" s="7"/>
      <c r="I18" s="192"/>
      <c r="J18" s="192"/>
      <c r="K18" s="8" t="s">
        <v>13</v>
      </c>
      <c r="L18" s="76">
        <f>M18+N18+O18+P18+Q18</f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2.75">
      <c r="A19" s="166"/>
      <c r="B19" s="8"/>
      <c r="C19" s="39"/>
      <c r="D19" s="39"/>
      <c r="E19" s="39"/>
      <c r="F19" s="39"/>
      <c r="G19" s="39"/>
      <c r="H19" s="39"/>
      <c r="I19" s="47" t="s">
        <v>62</v>
      </c>
      <c r="J19" s="7"/>
      <c r="K19" s="35"/>
      <c r="L19" s="76"/>
      <c r="M19" s="17"/>
      <c r="N19" s="17"/>
      <c r="O19" s="17"/>
      <c r="P19" s="17"/>
      <c r="Q19" s="17"/>
    </row>
    <row r="20" spans="1:17" ht="12.75">
      <c r="A20" s="166"/>
      <c r="B20" s="8"/>
      <c r="C20" s="7"/>
      <c r="D20" s="7"/>
      <c r="E20" s="7"/>
      <c r="F20" s="7"/>
      <c r="G20" s="7"/>
      <c r="H20" s="7"/>
      <c r="I20" s="47" t="s">
        <v>63</v>
      </c>
      <c r="J20" s="7"/>
      <c r="K20" s="35"/>
      <c r="L20" s="76">
        <f aca="true" t="shared" si="1" ref="L20:L32">M20+N20+O20+P20+Q20</f>
        <v>4506.8</v>
      </c>
      <c r="M20" s="17">
        <f>M16+M17</f>
        <v>1228.3</v>
      </c>
      <c r="N20" s="17">
        <f>N16+N17</f>
        <v>3278.5</v>
      </c>
      <c r="O20" s="17">
        <v>0</v>
      </c>
      <c r="P20" s="17">
        <v>0</v>
      </c>
      <c r="Q20" s="17">
        <v>0</v>
      </c>
    </row>
    <row r="21" spans="1:17" ht="12.75">
      <c r="A21" s="166"/>
      <c r="B21" s="8"/>
      <c r="C21" s="7"/>
      <c r="D21" s="7"/>
      <c r="E21" s="7"/>
      <c r="F21" s="7"/>
      <c r="G21" s="7"/>
      <c r="H21" s="7"/>
      <c r="I21" s="47" t="s">
        <v>64</v>
      </c>
      <c r="J21" s="7"/>
      <c r="K21" s="35"/>
      <c r="L21" s="76">
        <f t="shared" si="1"/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ht="22.5">
      <c r="A22" s="166"/>
      <c r="B22" s="42"/>
      <c r="C22" s="7"/>
      <c r="D22" s="7"/>
      <c r="E22" s="7"/>
      <c r="F22" s="7"/>
      <c r="G22" s="7"/>
      <c r="H22" s="7"/>
      <c r="I22" s="47" t="s">
        <v>65</v>
      </c>
      <c r="J22" s="7"/>
      <c r="K22" s="35"/>
      <c r="L22" s="76">
        <f t="shared" si="1"/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12.75">
      <c r="A23" s="209"/>
      <c r="B23" s="7"/>
      <c r="C23" s="7"/>
      <c r="D23" s="7"/>
      <c r="E23" s="7"/>
      <c r="F23" s="7"/>
      <c r="G23" s="7"/>
      <c r="H23" s="7"/>
      <c r="I23" s="47" t="s">
        <v>66</v>
      </c>
      <c r="J23" s="7"/>
      <c r="K23" s="7"/>
      <c r="L23" s="76">
        <f t="shared" si="1"/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1:17" ht="22.5">
      <c r="A24" s="172" t="s">
        <v>75</v>
      </c>
      <c r="B24" s="173"/>
      <c r="C24" s="173"/>
      <c r="D24" s="173"/>
      <c r="E24" s="173"/>
      <c r="F24" s="173"/>
      <c r="G24" s="173"/>
      <c r="H24" s="173"/>
      <c r="I24" s="173"/>
      <c r="J24" s="174"/>
      <c r="K24" s="8" t="s">
        <v>10</v>
      </c>
      <c r="L24" s="76">
        <f t="shared" si="1"/>
        <v>12963</v>
      </c>
      <c r="M24" s="76">
        <f>M6+M15</f>
        <v>11200</v>
      </c>
      <c r="N24" s="76">
        <f>N6+N15</f>
        <v>1763</v>
      </c>
      <c r="O24" s="76">
        <f>O6+O15</f>
        <v>0</v>
      </c>
      <c r="P24" s="76">
        <f>P6+P15</f>
        <v>0</v>
      </c>
      <c r="Q24" s="76">
        <f>Q6+Q15</f>
        <v>0</v>
      </c>
    </row>
    <row r="25" spans="1:17" ht="22.5">
      <c r="A25" s="175"/>
      <c r="B25" s="176"/>
      <c r="C25" s="176"/>
      <c r="D25" s="176"/>
      <c r="E25" s="176"/>
      <c r="F25" s="176"/>
      <c r="G25" s="176"/>
      <c r="H25" s="176"/>
      <c r="I25" s="176"/>
      <c r="J25" s="167"/>
      <c r="K25" s="8" t="s">
        <v>11</v>
      </c>
      <c r="L25" s="76">
        <f t="shared" si="1"/>
        <v>1000</v>
      </c>
      <c r="M25" s="76">
        <f aca="true" t="shared" si="2" ref="M25:Q27">M7+M16</f>
        <v>408.5</v>
      </c>
      <c r="N25" s="76">
        <f t="shared" si="2"/>
        <v>591.5</v>
      </c>
      <c r="O25" s="76">
        <f t="shared" si="2"/>
        <v>0</v>
      </c>
      <c r="P25" s="76">
        <f t="shared" si="2"/>
        <v>0</v>
      </c>
      <c r="Q25" s="76">
        <f t="shared" si="2"/>
        <v>0</v>
      </c>
    </row>
    <row r="26" spans="1:17" ht="22.5">
      <c r="A26" s="175"/>
      <c r="B26" s="176"/>
      <c r="C26" s="176"/>
      <c r="D26" s="176"/>
      <c r="E26" s="176"/>
      <c r="F26" s="176"/>
      <c r="G26" s="176"/>
      <c r="H26" s="176"/>
      <c r="I26" s="176"/>
      <c r="J26" s="167"/>
      <c r="K26" s="8" t="s">
        <v>12</v>
      </c>
      <c r="L26" s="76">
        <f t="shared" si="1"/>
        <v>6819.8</v>
      </c>
      <c r="M26" s="76">
        <f t="shared" si="2"/>
        <v>819.8</v>
      </c>
      <c r="N26" s="76">
        <f t="shared" si="2"/>
        <v>6000</v>
      </c>
      <c r="O26" s="76">
        <f t="shared" si="2"/>
        <v>0</v>
      </c>
      <c r="P26" s="76">
        <f t="shared" si="2"/>
        <v>0</v>
      </c>
      <c r="Q26" s="76">
        <f t="shared" si="2"/>
        <v>0</v>
      </c>
    </row>
    <row r="27" spans="1:17" ht="12.75">
      <c r="A27" s="168"/>
      <c r="B27" s="169"/>
      <c r="C27" s="169"/>
      <c r="D27" s="169"/>
      <c r="E27" s="169"/>
      <c r="F27" s="169"/>
      <c r="G27" s="169"/>
      <c r="H27" s="169"/>
      <c r="I27" s="169"/>
      <c r="J27" s="170"/>
      <c r="K27" s="8" t="s">
        <v>13</v>
      </c>
      <c r="L27" s="76">
        <f t="shared" si="1"/>
        <v>11090</v>
      </c>
      <c r="M27" s="76">
        <f t="shared" si="2"/>
        <v>0</v>
      </c>
      <c r="N27" s="76">
        <f t="shared" si="2"/>
        <v>11090</v>
      </c>
      <c r="O27" s="76">
        <f t="shared" si="2"/>
        <v>0</v>
      </c>
      <c r="P27" s="76">
        <f t="shared" si="2"/>
        <v>0</v>
      </c>
      <c r="Q27" s="76">
        <f t="shared" si="2"/>
        <v>0</v>
      </c>
    </row>
    <row r="28" spans="1:17" ht="12.75">
      <c r="A28" s="180"/>
      <c r="B28" s="181"/>
      <c r="C28" s="181"/>
      <c r="D28" s="181"/>
      <c r="E28" s="181"/>
      <c r="F28" s="181"/>
      <c r="G28" s="181"/>
      <c r="H28" s="182"/>
      <c r="I28" s="47" t="s">
        <v>62</v>
      </c>
      <c r="J28" s="37"/>
      <c r="K28" s="37"/>
      <c r="L28" s="76"/>
      <c r="M28" s="74"/>
      <c r="N28" s="74"/>
      <c r="O28" s="74"/>
      <c r="P28" s="74"/>
      <c r="Q28" s="74"/>
    </row>
    <row r="29" spans="1:17" ht="12.75">
      <c r="A29" s="183"/>
      <c r="B29" s="184"/>
      <c r="C29" s="184"/>
      <c r="D29" s="184"/>
      <c r="E29" s="184"/>
      <c r="F29" s="184"/>
      <c r="G29" s="184"/>
      <c r="H29" s="185"/>
      <c r="I29" s="47" t="s">
        <v>63</v>
      </c>
      <c r="J29" s="37"/>
      <c r="K29" s="37"/>
      <c r="L29" s="76">
        <f t="shared" si="1"/>
        <v>4506.8</v>
      </c>
      <c r="M29" s="76">
        <f>M11+M20</f>
        <v>1228.3</v>
      </c>
      <c r="N29" s="76">
        <f>N11+N20</f>
        <v>3278.5</v>
      </c>
      <c r="O29" s="76">
        <f>O11+O20</f>
        <v>0</v>
      </c>
      <c r="P29" s="76">
        <f>P11+P20</f>
        <v>0</v>
      </c>
      <c r="Q29" s="76">
        <f>Q11+Q20</f>
        <v>0</v>
      </c>
    </row>
    <row r="30" spans="1:17" ht="12.75">
      <c r="A30" s="183"/>
      <c r="B30" s="184"/>
      <c r="C30" s="184"/>
      <c r="D30" s="184"/>
      <c r="E30" s="184"/>
      <c r="F30" s="184"/>
      <c r="G30" s="184"/>
      <c r="H30" s="185"/>
      <c r="I30" s="47" t="s">
        <v>64</v>
      </c>
      <c r="J30" s="37"/>
      <c r="K30" s="37"/>
      <c r="L30" s="76">
        <f t="shared" si="1"/>
        <v>27366</v>
      </c>
      <c r="M30" s="76">
        <f aca="true" t="shared" si="3" ref="M30:Q32">M12+M21</f>
        <v>11200</v>
      </c>
      <c r="N30" s="76">
        <f t="shared" si="3"/>
        <v>16166</v>
      </c>
      <c r="O30" s="76">
        <f t="shared" si="3"/>
        <v>0</v>
      </c>
      <c r="P30" s="76">
        <f t="shared" si="3"/>
        <v>0</v>
      </c>
      <c r="Q30" s="76">
        <f t="shared" si="3"/>
        <v>0</v>
      </c>
    </row>
    <row r="31" spans="1:17" ht="22.5">
      <c r="A31" s="183"/>
      <c r="B31" s="184"/>
      <c r="C31" s="184"/>
      <c r="D31" s="184"/>
      <c r="E31" s="184"/>
      <c r="F31" s="184"/>
      <c r="G31" s="184"/>
      <c r="H31" s="185"/>
      <c r="I31" s="47" t="s">
        <v>65</v>
      </c>
      <c r="J31" s="37"/>
      <c r="K31" s="37"/>
      <c r="L31" s="76">
        <f t="shared" si="1"/>
        <v>0</v>
      </c>
      <c r="M31" s="76">
        <f t="shared" si="3"/>
        <v>0</v>
      </c>
      <c r="N31" s="76">
        <f t="shared" si="3"/>
        <v>0</v>
      </c>
      <c r="O31" s="76">
        <f t="shared" si="3"/>
        <v>0</v>
      </c>
      <c r="P31" s="76">
        <f t="shared" si="3"/>
        <v>0</v>
      </c>
      <c r="Q31" s="76">
        <f t="shared" si="3"/>
        <v>0</v>
      </c>
    </row>
    <row r="32" spans="1:17" ht="12.75">
      <c r="A32" s="186"/>
      <c r="B32" s="187"/>
      <c r="C32" s="187"/>
      <c r="D32" s="187"/>
      <c r="E32" s="187"/>
      <c r="F32" s="187"/>
      <c r="G32" s="187"/>
      <c r="H32" s="177"/>
      <c r="I32" s="47" t="s">
        <v>66</v>
      </c>
      <c r="J32" s="37"/>
      <c r="K32" s="37"/>
      <c r="L32" s="76">
        <f t="shared" si="1"/>
        <v>0</v>
      </c>
      <c r="M32" s="76">
        <f t="shared" si="3"/>
        <v>0</v>
      </c>
      <c r="N32" s="76">
        <f t="shared" si="3"/>
        <v>0</v>
      </c>
      <c r="O32" s="76">
        <f t="shared" si="3"/>
        <v>0</v>
      </c>
      <c r="P32" s="76">
        <f t="shared" si="3"/>
        <v>0</v>
      </c>
      <c r="Q32" s="76">
        <f t="shared" si="3"/>
        <v>0</v>
      </c>
    </row>
  </sheetData>
  <mergeCells count="26"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J1:J5"/>
    <mergeCell ref="K1:K5"/>
    <mergeCell ref="L1:L5"/>
    <mergeCell ref="M1:Q1"/>
    <mergeCell ref="M2:M5"/>
    <mergeCell ref="N2:N5"/>
    <mergeCell ref="O2:O5"/>
    <mergeCell ref="P2:P5"/>
    <mergeCell ref="Q2:Q5"/>
    <mergeCell ref="A28:H32"/>
    <mergeCell ref="I15:I18"/>
    <mergeCell ref="J15:J18"/>
    <mergeCell ref="A24:J27"/>
    <mergeCell ref="A6:A23"/>
    <mergeCell ref="I6:I9"/>
    <mergeCell ref="J6:J9"/>
  </mergeCells>
  <printOptions/>
  <pageMargins left="0.39" right="0.21" top="0.35" bottom="0.39" header="0.32" footer="0.29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J15" sqref="J15:J18"/>
    </sheetView>
  </sheetViews>
  <sheetFormatPr defaultColWidth="9.00390625" defaultRowHeight="12.75"/>
  <cols>
    <col min="1" max="1" width="12.25390625" style="0" customWidth="1"/>
    <col min="2" max="2" width="10.00390625" style="0" customWidth="1"/>
    <col min="3" max="3" width="6.00390625" style="0" customWidth="1"/>
    <col min="4" max="4" width="5.00390625" style="0" customWidth="1"/>
    <col min="5" max="5" width="4.875" style="0" customWidth="1"/>
    <col min="6" max="7" width="4.625" style="0" customWidth="1"/>
    <col min="8" max="8" width="4.25390625" style="0" customWidth="1"/>
    <col min="9" max="9" width="24.25390625" style="0" customWidth="1"/>
    <col min="10" max="10" width="15.875" style="0" customWidth="1"/>
    <col min="11" max="11" width="11.375" style="0" customWidth="1"/>
    <col min="13" max="13" width="8.00390625" style="0" customWidth="1"/>
    <col min="14" max="14" width="8.75390625" style="0" customWidth="1"/>
    <col min="15" max="15" width="8.625" style="0" customWidth="1"/>
    <col min="16" max="16" width="5.875" style="0" customWidth="1"/>
    <col min="17" max="17" width="5.75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2.5" customHeight="1">
      <c r="A6" s="243" t="s">
        <v>129</v>
      </c>
      <c r="B6" s="8"/>
      <c r="C6" s="39"/>
      <c r="D6" s="39"/>
      <c r="E6" s="39"/>
      <c r="F6" s="39"/>
      <c r="G6" s="39"/>
      <c r="H6" s="39"/>
      <c r="I6" s="191" t="s">
        <v>171</v>
      </c>
      <c r="J6" s="191" t="s">
        <v>71</v>
      </c>
      <c r="K6" s="8" t="s">
        <v>10</v>
      </c>
      <c r="L6" s="76">
        <f>M6+N6+O6+P6+Q6</f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</row>
    <row r="7" spans="1:17" ht="22.5">
      <c r="A7" s="243"/>
      <c r="B7" s="8"/>
      <c r="C7" s="7"/>
      <c r="D7" s="7"/>
      <c r="E7" s="7"/>
      <c r="F7" s="7"/>
      <c r="G7" s="7"/>
      <c r="H7" s="7"/>
      <c r="I7" s="192"/>
      <c r="J7" s="192"/>
      <c r="K7" s="8" t="s">
        <v>11</v>
      </c>
      <c r="L7" s="76">
        <f aca="true" t="shared" si="0" ref="L7:L14">M7+N7+O7+P7+Q7</f>
        <v>0</v>
      </c>
      <c r="M7" s="76">
        <f>M12+M13+M14</f>
        <v>0</v>
      </c>
      <c r="N7" s="76">
        <f>N12+N13+N14</f>
        <v>0</v>
      </c>
      <c r="O7" s="76">
        <f>O12+O13+O14</f>
        <v>0</v>
      </c>
      <c r="P7" s="76">
        <f>P12+P13+P14</f>
        <v>0</v>
      </c>
      <c r="Q7" s="76">
        <f>Q12+Q13+Q14</f>
        <v>0</v>
      </c>
    </row>
    <row r="8" spans="1:17" ht="22.5">
      <c r="A8" s="243"/>
      <c r="B8" s="8"/>
      <c r="C8" s="7"/>
      <c r="D8" s="7"/>
      <c r="E8" s="7"/>
      <c r="F8" s="7"/>
      <c r="G8" s="7"/>
      <c r="H8" s="7"/>
      <c r="I8" s="192"/>
      <c r="J8" s="192"/>
      <c r="K8" s="8" t="s">
        <v>12</v>
      </c>
      <c r="L8" s="76">
        <f t="shared" si="0"/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7" ht="34.5" customHeight="1">
      <c r="A9" s="243"/>
      <c r="B9" s="8"/>
      <c r="C9" s="7"/>
      <c r="D9" s="7"/>
      <c r="E9" s="7"/>
      <c r="F9" s="7"/>
      <c r="G9" s="7"/>
      <c r="H9" s="7"/>
      <c r="I9" s="192"/>
      <c r="J9" s="192"/>
      <c r="K9" s="8" t="s">
        <v>13</v>
      </c>
      <c r="L9" s="76">
        <f t="shared" si="0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0.5" customHeight="1">
      <c r="A10" s="243"/>
      <c r="B10" s="8"/>
      <c r="C10" s="39"/>
      <c r="D10" s="39"/>
      <c r="E10" s="39"/>
      <c r="F10" s="39"/>
      <c r="G10" s="39"/>
      <c r="H10" s="39"/>
      <c r="I10" s="47" t="s">
        <v>62</v>
      </c>
      <c r="J10" s="7"/>
      <c r="K10" s="35"/>
      <c r="L10" s="76"/>
      <c r="M10" s="17"/>
      <c r="N10" s="17"/>
      <c r="O10" s="17"/>
      <c r="P10" s="17"/>
      <c r="Q10" s="17"/>
    </row>
    <row r="11" spans="1:17" ht="12" customHeight="1">
      <c r="A11" s="243"/>
      <c r="B11" s="8"/>
      <c r="C11" s="7"/>
      <c r="D11" s="7"/>
      <c r="E11" s="7"/>
      <c r="F11" s="7"/>
      <c r="G11" s="7"/>
      <c r="H11" s="7"/>
      <c r="I11" s="47" t="s">
        <v>63</v>
      </c>
      <c r="J11" s="7"/>
      <c r="K11" s="35"/>
      <c r="L11" s="76">
        <f t="shared" si="0"/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12" customHeight="1">
      <c r="A12" s="243"/>
      <c r="B12" s="8"/>
      <c r="C12" s="7"/>
      <c r="D12" s="7"/>
      <c r="E12" s="7"/>
      <c r="F12" s="7"/>
      <c r="G12" s="7"/>
      <c r="H12" s="7"/>
      <c r="I12" s="47" t="s">
        <v>64</v>
      </c>
      <c r="J12" s="7"/>
      <c r="K12" s="35"/>
      <c r="L12" s="76">
        <f t="shared" si="0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23.25" customHeight="1">
      <c r="A13" s="243"/>
      <c r="B13" s="3"/>
      <c r="C13" s="7"/>
      <c r="D13" s="7"/>
      <c r="E13" s="7"/>
      <c r="F13" s="7"/>
      <c r="G13" s="7"/>
      <c r="H13" s="7"/>
      <c r="I13" s="47" t="s">
        <v>65</v>
      </c>
      <c r="J13" s="7"/>
      <c r="K13" s="35"/>
      <c r="L13" s="76">
        <f t="shared" si="0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2.75" customHeight="1">
      <c r="A14" s="243"/>
      <c r="B14" s="7"/>
      <c r="C14" s="7"/>
      <c r="D14" s="7"/>
      <c r="E14" s="7"/>
      <c r="F14" s="7"/>
      <c r="G14" s="7"/>
      <c r="H14" s="7"/>
      <c r="I14" s="47" t="s">
        <v>66</v>
      </c>
      <c r="J14" s="7"/>
      <c r="K14" s="7"/>
      <c r="L14" s="76">
        <f t="shared" si="0"/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7" ht="22.5">
      <c r="A15" s="243"/>
      <c r="B15" s="8"/>
      <c r="C15" s="39"/>
      <c r="D15" s="39"/>
      <c r="E15" s="39"/>
      <c r="F15" s="39"/>
      <c r="G15" s="39"/>
      <c r="H15" s="39"/>
      <c r="I15" s="191" t="s">
        <v>174</v>
      </c>
      <c r="J15" s="210" t="s">
        <v>173</v>
      </c>
      <c r="K15" s="8" t="s">
        <v>10</v>
      </c>
      <c r="L15" s="76">
        <f>M15+N15+O15+P15+Q15</f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7" ht="22.5">
      <c r="A16" s="243"/>
      <c r="B16" s="8"/>
      <c r="C16" s="7"/>
      <c r="D16" s="7"/>
      <c r="E16" s="7"/>
      <c r="F16" s="7"/>
      <c r="G16" s="7"/>
      <c r="H16" s="7"/>
      <c r="I16" s="192"/>
      <c r="J16" s="211"/>
      <c r="K16" s="8" t="s">
        <v>11</v>
      </c>
      <c r="L16" s="76">
        <f>M16+N16+O16+P16+Q16</f>
        <v>0</v>
      </c>
      <c r="M16" s="76">
        <f>M21+M22+M23</f>
        <v>0</v>
      </c>
      <c r="N16" s="76">
        <f>N21+N22+N23</f>
        <v>0</v>
      </c>
      <c r="O16" s="76">
        <f>O21+O22+O23</f>
        <v>0</v>
      </c>
      <c r="P16" s="76">
        <f>P21+P22+P23</f>
        <v>0</v>
      </c>
      <c r="Q16" s="76">
        <f>Q21+Q22+Q23</f>
        <v>0</v>
      </c>
    </row>
    <row r="17" spans="1:17" ht="22.5">
      <c r="A17" s="243"/>
      <c r="B17" s="8"/>
      <c r="C17" s="7"/>
      <c r="D17" s="7"/>
      <c r="E17" s="7"/>
      <c r="F17" s="7"/>
      <c r="G17" s="7"/>
      <c r="H17" s="7"/>
      <c r="I17" s="192"/>
      <c r="J17" s="211"/>
      <c r="K17" s="8" t="s">
        <v>12</v>
      </c>
      <c r="L17" s="76">
        <f>M17+N17+O17+P17+Q17</f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 ht="12.75">
      <c r="A18" s="243"/>
      <c r="B18" s="8"/>
      <c r="C18" s="7"/>
      <c r="D18" s="7"/>
      <c r="E18" s="7"/>
      <c r="F18" s="7"/>
      <c r="G18" s="7"/>
      <c r="H18" s="7"/>
      <c r="I18" s="192"/>
      <c r="J18" s="212"/>
      <c r="K18" s="8" t="s">
        <v>13</v>
      </c>
      <c r="L18" s="76">
        <f>M18+N18+O18+P18+Q18</f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12.75">
      <c r="A19" s="243"/>
      <c r="B19" s="8"/>
      <c r="C19" s="39"/>
      <c r="D19" s="39"/>
      <c r="E19" s="39"/>
      <c r="F19" s="39"/>
      <c r="G19" s="39"/>
      <c r="H19" s="39"/>
      <c r="I19" s="47" t="s">
        <v>62</v>
      </c>
      <c r="J19" s="7"/>
      <c r="K19" s="35"/>
      <c r="L19" s="76"/>
      <c r="M19" s="17"/>
      <c r="N19" s="17"/>
      <c r="O19" s="17"/>
      <c r="P19" s="17"/>
      <c r="Q19" s="17"/>
    </row>
    <row r="20" spans="1:17" ht="12.75">
      <c r="A20" s="243"/>
      <c r="B20" s="8"/>
      <c r="C20" s="7"/>
      <c r="D20" s="7"/>
      <c r="E20" s="7"/>
      <c r="F20" s="7"/>
      <c r="G20" s="7"/>
      <c r="H20" s="7"/>
      <c r="I20" s="47" t="s">
        <v>63</v>
      </c>
      <c r="J20" s="7"/>
      <c r="K20" s="35"/>
      <c r="L20" s="76">
        <f aca="true" t="shared" si="1" ref="L20:L27">M20+N20+O20+P20+Q20</f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2.75">
      <c r="A21" s="243"/>
      <c r="B21" s="8"/>
      <c r="C21" s="7"/>
      <c r="D21" s="7"/>
      <c r="E21" s="7"/>
      <c r="F21" s="7"/>
      <c r="G21" s="7"/>
      <c r="H21" s="7"/>
      <c r="I21" s="47" t="s">
        <v>64</v>
      </c>
      <c r="J21" s="7"/>
      <c r="K21" s="35"/>
      <c r="L21" s="76">
        <f t="shared" si="1"/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ht="22.5">
      <c r="A22" s="243"/>
      <c r="B22" s="3"/>
      <c r="C22" s="7"/>
      <c r="D22" s="7"/>
      <c r="E22" s="7"/>
      <c r="F22" s="7"/>
      <c r="G22" s="7"/>
      <c r="H22" s="7"/>
      <c r="I22" s="47" t="s">
        <v>65</v>
      </c>
      <c r="J22" s="7"/>
      <c r="K22" s="35"/>
      <c r="L22" s="76">
        <f t="shared" si="1"/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12.75">
      <c r="A23" s="243"/>
      <c r="B23" s="7"/>
      <c r="C23" s="7"/>
      <c r="D23" s="7"/>
      <c r="E23" s="7"/>
      <c r="F23" s="7"/>
      <c r="G23" s="7"/>
      <c r="H23" s="7"/>
      <c r="I23" s="47" t="s">
        <v>66</v>
      </c>
      <c r="J23" s="7"/>
      <c r="K23" s="7"/>
      <c r="L23" s="76">
        <f t="shared" si="1"/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1:17" ht="22.5">
      <c r="A24" s="243"/>
      <c r="B24" s="8"/>
      <c r="C24" s="39"/>
      <c r="D24" s="39"/>
      <c r="E24" s="39"/>
      <c r="F24" s="39"/>
      <c r="G24" s="39"/>
      <c r="H24" s="39"/>
      <c r="I24" s="191" t="s">
        <v>175</v>
      </c>
      <c r="J24" s="286" t="s">
        <v>172</v>
      </c>
      <c r="K24" s="8" t="s">
        <v>10</v>
      </c>
      <c r="L24" s="76">
        <f t="shared" si="1"/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22.5">
      <c r="A25" s="243"/>
      <c r="B25" s="8"/>
      <c r="C25" s="7"/>
      <c r="D25" s="7"/>
      <c r="E25" s="7"/>
      <c r="F25" s="7"/>
      <c r="G25" s="7"/>
      <c r="H25" s="7"/>
      <c r="I25" s="192"/>
      <c r="J25" s="287"/>
      <c r="K25" s="8" t="s">
        <v>11</v>
      </c>
      <c r="L25" s="76">
        <f t="shared" si="1"/>
        <v>0</v>
      </c>
      <c r="M25" s="76">
        <v>0</v>
      </c>
      <c r="N25" s="76">
        <f>N30+N31+N32</f>
        <v>0</v>
      </c>
      <c r="O25" s="76">
        <f>O30+O31+O32</f>
        <v>0</v>
      </c>
      <c r="P25" s="76">
        <f>P30+P31+P32</f>
        <v>0</v>
      </c>
      <c r="Q25" s="76">
        <f>Q30+Q31+Q32</f>
        <v>0</v>
      </c>
    </row>
    <row r="26" spans="1:17" ht="22.5">
      <c r="A26" s="243"/>
      <c r="B26" s="8"/>
      <c r="C26" s="7"/>
      <c r="D26" s="7"/>
      <c r="E26" s="7"/>
      <c r="F26" s="7"/>
      <c r="G26" s="7"/>
      <c r="H26" s="7"/>
      <c r="I26" s="192"/>
      <c r="J26" s="287"/>
      <c r="K26" s="8" t="s">
        <v>12</v>
      </c>
      <c r="L26" s="76">
        <f t="shared" si="1"/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2.75">
      <c r="A27" s="243"/>
      <c r="B27" s="8"/>
      <c r="C27" s="7"/>
      <c r="D27" s="7"/>
      <c r="E27" s="7"/>
      <c r="F27" s="7"/>
      <c r="G27" s="7"/>
      <c r="H27" s="7"/>
      <c r="I27" s="192"/>
      <c r="J27" s="288"/>
      <c r="K27" s="8" t="s">
        <v>13</v>
      </c>
      <c r="L27" s="76">
        <f t="shared" si="1"/>
        <v>17600</v>
      </c>
      <c r="M27" s="17">
        <f>M32</f>
        <v>17600</v>
      </c>
      <c r="N27" s="17">
        <v>0</v>
      </c>
      <c r="O27" s="17">
        <v>0</v>
      </c>
      <c r="P27" s="17">
        <v>0</v>
      </c>
      <c r="Q27" s="17">
        <v>0</v>
      </c>
    </row>
    <row r="28" spans="1:17" ht="12.75">
      <c r="A28" s="243"/>
      <c r="B28" s="8"/>
      <c r="C28" s="39"/>
      <c r="D28" s="39"/>
      <c r="E28" s="39"/>
      <c r="F28" s="39"/>
      <c r="G28" s="39"/>
      <c r="H28" s="39"/>
      <c r="I28" s="47" t="s">
        <v>62</v>
      </c>
      <c r="J28" s="7"/>
      <c r="K28" s="35"/>
      <c r="L28" s="76"/>
      <c r="M28" s="17"/>
      <c r="N28" s="17"/>
      <c r="O28" s="17"/>
      <c r="P28" s="17"/>
      <c r="Q28" s="17"/>
    </row>
    <row r="29" spans="1:17" ht="12.75">
      <c r="A29" s="243"/>
      <c r="B29" s="8"/>
      <c r="C29" s="7"/>
      <c r="D29" s="7"/>
      <c r="E29" s="7"/>
      <c r="F29" s="7"/>
      <c r="G29" s="7"/>
      <c r="H29" s="7"/>
      <c r="I29" s="47" t="s">
        <v>63</v>
      </c>
      <c r="J29" s="7"/>
      <c r="K29" s="35"/>
      <c r="L29" s="76">
        <f aca="true" t="shared" si="2" ref="L29:L36">M29+N29+O29+P29+Q29</f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17" ht="12.75">
      <c r="A30" s="243"/>
      <c r="B30" s="8"/>
      <c r="C30" s="7"/>
      <c r="D30" s="7"/>
      <c r="E30" s="7"/>
      <c r="F30" s="7"/>
      <c r="G30" s="7"/>
      <c r="H30" s="7"/>
      <c r="I30" s="47" t="s">
        <v>64</v>
      </c>
      <c r="J30" s="7"/>
      <c r="K30" s="35"/>
      <c r="L30" s="76">
        <f t="shared" si="2"/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22.5">
      <c r="A31" s="243"/>
      <c r="B31" s="42"/>
      <c r="C31" s="7"/>
      <c r="D31" s="7"/>
      <c r="E31" s="7"/>
      <c r="F31" s="7"/>
      <c r="G31" s="7"/>
      <c r="H31" s="7"/>
      <c r="I31" s="47" t="s">
        <v>65</v>
      </c>
      <c r="J31" s="7"/>
      <c r="K31" s="35"/>
      <c r="L31" s="76">
        <f t="shared" si="2"/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12.75">
      <c r="A32" s="243"/>
      <c r="B32" s="7"/>
      <c r="C32" s="7"/>
      <c r="D32" s="7"/>
      <c r="E32" s="7"/>
      <c r="F32" s="7"/>
      <c r="G32" s="7"/>
      <c r="H32" s="7"/>
      <c r="I32" s="47" t="s">
        <v>66</v>
      </c>
      <c r="J32" s="7"/>
      <c r="K32" s="7"/>
      <c r="L32" s="76">
        <f t="shared" si="2"/>
        <v>17600</v>
      </c>
      <c r="M32" s="76">
        <v>17600</v>
      </c>
      <c r="N32" s="76">
        <v>0</v>
      </c>
      <c r="O32" s="76">
        <v>0</v>
      </c>
      <c r="P32" s="76">
        <v>0</v>
      </c>
      <c r="Q32" s="76">
        <v>0</v>
      </c>
    </row>
    <row r="33" spans="1:17" ht="22.5" customHeight="1">
      <c r="A33" s="243"/>
      <c r="B33" s="191" t="s">
        <v>131</v>
      </c>
      <c r="C33" s="39">
        <v>1</v>
      </c>
      <c r="D33" s="39"/>
      <c r="E33" s="39"/>
      <c r="F33" s="39">
        <v>1</v>
      </c>
      <c r="G33" s="39"/>
      <c r="H33" s="39"/>
      <c r="I33" s="191" t="s">
        <v>130</v>
      </c>
      <c r="J33" s="191" t="s">
        <v>176</v>
      </c>
      <c r="K33" s="8" t="s">
        <v>10</v>
      </c>
      <c r="L33" s="76">
        <f t="shared" si="2"/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22.5">
      <c r="A34" s="243"/>
      <c r="B34" s="192"/>
      <c r="C34" s="7"/>
      <c r="D34" s="7"/>
      <c r="E34" s="7"/>
      <c r="F34" s="7"/>
      <c r="G34" s="7"/>
      <c r="H34" s="7"/>
      <c r="I34" s="192"/>
      <c r="J34" s="192"/>
      <c r="K34" s="8" t="s">
        <v>11</v>
      </c>
      <c r="L34" s="76">
        <f t="shared" si="2"/>
        <v>24500</v>
      </c>
      <c r="M34" s="76">
        <v>0</v>
      </c>
      <c r="N34" s="76">
        <v>12250</v>
      </c>
      <c r="O34" s="76">
        <v>12250</v>
      </c>
      <c r="P34" s="76">
        <v>0</v>
      </c>
      <c r="Q34" s="76">
        <v>0</v>
      </c>
    </row>
    <row r="35" spans="1:17" ht="22.5">
      <c r="A35" s="243"/>
      <c r="B35" s="193"/>
      <c r="C35" s="7"/>
      <c r="D35" s="7"/>
      <c r="E35" s="7"/>
      <c r="F35" s="7"/>
      <c r="G35" s="7"/>
      <c r="H35" s="7"/>
      <c r="I35" s="192"/>
      <c r="J35" s="3" t="s">
        <v>177</v>
      </c>
      <c r="K35" s="8" t="s">
        <v>12</v>
      </c>
      <c r="L35" s="76">
        <f t="shared" si="2"/>
        <v>49000</v>
      </c>
      <c r="M35" s="17">
        <v>0</v>
      </c>
      <c r="N35" s="17">
        <v>24500</v>
      </c>
      <c r="O35" s="17">
        <v>24500</v>
      </c>
      <c r="P35" s="17">
        <v>0</v>
      </c>
      <c r="Q35" s="17">
        <v>0</v>
      </c>
    </row>
    <row r="36" spans="1:17" ht="22.5" customHeight="1">
      <c r="A36" s="243"/>
      <c r="B36" s="8"/>
      <c r="C36" s="7"/>
      <c r="D36" s="7"/>
      <c r="E36" s="7"/>
      <c r="F36" s="7"/>
      <c r="G36" s="7"/>
      <c r="H36" s="7"/>
      <c r="I36" s="192"/>
      <c r="J36" s="42" t="s">
        <v>172</v>
      </c>
      <c r="K36" s="8" t="s">
        <v>13</v>
      </c>
      <c r="L36" s="76">
        <f t="shared" si="2"/>
        <v>120480</v>
      </c>
      <c r="M36" s="17">
        <v>480</v>
      </c>
      <c r="N36" s="17">
        <v>60000</v>
      </c>
      <c r="O36" s="17">
        <v>60000</v>
      </c>
      <c r="P36" s="17">
        <v>0</v>
      </c>
      <c r="Q36" s="17">
        <v>0</v>
      </c>
    </row>
    <row r="37" spans="1:17" ht="12.75">
      <c r="A37" s="243"/>
      <c r="B37" s="8"/>
      <c r="C37" s="39"/>
      <c r="D37" s="39"/>
      <c r="E37" s="39"/>
      <c r="F37" s="39"/>
      <c r="G37" s="39"/>
      <c r="H37" s="39"/>
      <c r="I37" s="47" t="s">
        <v>62</v>
      </c>
      <c r="J37" s="7"/>
      <c r="K37" s="35"/>
      <c r="L37" s="76"/>
      <c r="M37" s="17"/>
      <c r="N37" s="17"/>
      <c r="O37" s="17"/>
      <c r="P37" s="17"/>
      <c r="Q37" s="17"/>
    </row>
    <row r="38" spans="1:17" ht="12.75">
      <c r="A38" s="243"/>
      <c r="B38" s="8"/>
      <c r="C38" s="7"/>
      <c r="D38" s="7"/>
      <c r="E38" s="7"/>
      <c r="F38" s="7"/>
      <c r="G38" s="7"/>
      <c r="H38" s="7"/>
      <c r="I38" s="47" t="s">
        <v>63</v>
      </c>
      <c r="J38" s="7"/>
      <c r="K38" s="35"/>
      <c r="L38" s="76">
        <f aca="true" t="shared" si="3" ref="L38:L50">M38+N38+O38+P38+Q38</f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</row>
    <row r="39" spans="1:17" ht="12.75">
      <c r="A39" s="243"/>
      <c r="B39" s="8"/>
      <c r="C39" s="7"/>
      <c r="D39" s="7"/>
      <c r="E39" s="7"/>
      <c r="F39" s="7"/>
      <c r="G39" s="7"/>
      <c r="H39" s="7"/>
      <c r="I39" s="47" t="s">
        <v>64</v>
      </c>
      <c r="J39" s="7"/>
      <c r="K39" s="35"/>
      <c r="L39" s="76">
        <f t="shared" si="3"/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</row>
    <row r="40" spans="1:17" ht="22.5">
      <c r="A40" s="243"/>
      <c r="B40" s="42"/>
      <c r="C40" s="7"/>
      <c r="D40" s="7"/>
      <c r="E40" s="7"/>
      <c r="F40" s="7"/>
      <c r="G40" s="7"/>
      <c r="H40" s="7"/>
      <c r="I40" s="47" t="s">
        <v>65</v>
      </c>
      <c r="J40" s="7"/>
      <c r="K40" s="35"/>
      <c r="L40" s="76">
        <f t="shared" si="3"/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</row>
    <row r="41" spans="1:17" ht="12.75">
      <c r="A41" s="243"/>
      <c r="B41" s="7"/>
      <c r="C41" s="7"/>
      <c r="D41" s="7"/>
      <c r="E41" s="7"/>
      <c r="F41" s="7"/>
      <c r="G41" s="7"/>
      <c r="H41" s="7"/>
      <c r="I41" s="47" t="s">
        <v>66</v>
      </c>
      <c r="J41" s="7"/>
      <c r="K41" s="7"/>
      <c r="L41" s="76">
        <f t="shared" si="3"/>
        <v>193980</v>
      </c>
      <c r="M41" s="76">
        <f>M33+M34+M35+M36</f>
        <v>480</v>
      </c>
      <c r="N41" s="76">
        <f>N33+N34+N35+N36</f>
        <v>96750</v>
      </c>
      <c r="O41" s="76">
        <f>O33+O34+O35+O36</f>
        <v>96750</v>
      </c>
      <c r="P41" s="76">
        <f>P33+P34+P35+P36</f>
        <v>0</v>
      </c>
      <c r="Q41" s="76">
        <f>Q33+Q34+Q35+Q36</f>
        <v>0</v>
      </c>
    </row>
    <row r="42" spans="1:17" ht="22.5">
      <c r="A42" s="172" t="s">
        <v>75</v>
      </c>
      <c r="B42" s="173"/>
      <c r="C42" s="173"/>
      <c r="D42" s="173"/>
      <c r="E42" s="173"/>
      <c r="F42" s="173"/>
      <c r="G42" s="173"/>
      <c r="H42" s="173"/>
      <c r="I42" s="173"/>
      <c r="J42" s="174"/>
      <c r="K42" s="8" t="s">
        <v>10</v>
      </c>
      <c r="L42" s="76">
        <f t="shared" si="3"/>
        <v>0</v>
      </c>
      <c r="M42" s="76">
        <f aca="true" t="shared" si="4" ref="M42:Q43">M6+M15+M24+M33</f>
        <v>0</v>
      </c>
      <c r="N42" s="76">
        <f t="shared" si="4"/>
        <v>0</v>
      </c>
      <c r="O42" s="76">
        <f t="shared" si="4"/>
        <v>0</v>
      </c>
      <c r="P42" s="76">
        <f t="shared" si="4"/>
        <v>0</v>
      </c>
      <c r="Q42" s="76">
        <f t="shared" si="4"/>
        <v>0</v>
      </c>
    </row>
    <row r="43" spans="1:17" ht="22.5">
      <c r="A43" s="175"/>
      <c r="B43" s="176"/>
      <c r="C43" s="176"/>
      <c r="D43" s="176"/>
      <c r="E43" s="176"/>
      <c r="F43" s="176"/>
      <c r="G43" s="176"/>
      <c r="H43" s="176"/>
      <c r="I43" s="176"/>
      <c r="J43" s="167"/>
      <c r="K43" s="8" t="s">
        <v>11</v>
      </c>
      <c r="L43" s="76">
        <f t="shared" si="3"/>
        <v>24500</v>
      </c>
      <c r="M43" s="76">
        <f t="shared" si="4"/>
        <v>0</v>
      </c>
      <c r="N43" s="76">
        <f t="shared" si="4"/>
        <v>12250</v>
      </c>
      <c r="O43" s="76">
        <f t="shared" si="4"/>
        <v>12250</v>
      </c>
      <c r="P43" s="76">
        <f t="shared" si="4"/>
        <v>0</v>
      </c>
      <c r="Q43" s="76">
        <f t="shared" si="4"/>
        <v>0</v>
      </c>
    </row>
    <row r="44" spans="1:17" ht="22.5">
      <c r="A44" s="175"/>
      <c r="B44" s="176"/>
      <c r="C44" s="176"/>
      <c r="D44" s="176"/>
      <c r="E44" s="176"/>
      <c r="F44" s="176"/>
      <c r="G44" s="176"/>
      <c r="H44" s="176"/>
      <c r="I44" s="176"/>
      <c r="J44" s="167"/>
      <c r="K44" s="8" t="s">
        <v>12</v>
      </c>
      <c r="L44" s="76">
        <f t="shared" si="3"/>
        <v>49000</v>
      </c>
      <c r="M44" s="76">
        <f aca="true" t="shared" si="5" ref="M44:Q45">M8+M17+M26+M35</f>
        <v>0</v>
      </c>
      <c r="N44" s="76">
        <f t="shared" si="5"/>
        <v>24500</v>
      </c>
      <c r="O44" s="76">
        <f t="shared" si="5"/>
        <v>24500</v>
      </c>
      <c r="P44" s="76">
        <f t="shared" si="5"/>
        <v>0</v>
      </c>
      <c r="Q44" s="76">
        <f t="shared" si="5"/>
        <v>0</v>
      </c>
    </row>
    <row r="45" spans="1:17" ht="12.75">
      <c r="A45" s="168"/>
      <c r="B45" s="169"/>
      <c r="C45" s="169"/>
      <c r="D45" s="169"/>
      <c r="E45" s="169"/>
      <c r="F45" s="169"/>
      <c r="G45" s="169"/>
      <c r="H45" s="169"/>
      <c r="I45" s="169"/>
      <c r="J45" s="170"/>
      <c r="K45" s="8" t="s">
        <v>13</v>
      </c>
      <c r="L45" s="76">
        <f t="shared" si="3"/>
        <v>138080</v>
      </c>
      <c r="M45" s="76">
        <f t="shared" si="5"/>
        <v>18080</v>
      </c>
      <c r="N45" s="76">
        <f t="shared" si="5"/>
        <v>60000</v>
      </c>
      <c r="O45" s="76">
        <f t="shared" si="5"/>
        <v>60000</v>
      </c>
      <c r="P45" s="76">
        <f t="shared" si="5"/>
        <v>0</v>
      </c>
      <c r="Q45" s="76">
        <f t="shared" si="5"/>
        <v>0</v>
      </c>
    </row>
    <row r="46" spans="1:17" ht="12.75">
      <c r="A46" s="180"/>
      <c r="B46" s="181"/>
      <c r="C46" s="181"/>
      <c r="D46" s="181"/>
      <c r="E46" s="181"/>
      <c r="F46" s="181"/>
      <c r="G46" s="181"/>
      <c r="H46" s="182"/>
      <c r="I46" s="47" t="s">
        <v>62</v>
      </c>
      <c r="J46" s="37"/>
      <c r="K46" s="37"/>
      <c r="L46" s="76"/>
      <c r="M46" s="74"/>
      <c r="N46" s="74"/>
      <c r="O46" s="74"/>
      <c r="P46" s="74"/>
      <c r="Q46" s="74"/>
    </row>
    <row r="47" spans="1:17" ht="12.75">
      <c r="A47" s="183"/>
      <c r="B47" s="184"/>
      <c r="C47" s="184"/>
      <c r="D47" s="184"/>
      <c r="E47" s="184"/>
      <c r="F47" s="184"/>
      <c r="G47" s="184"/>
      <c r="H47" s="185"/>
      <c r="I47" s="47" t="s">
        <v>63</v>
      </c>
      <c r="J47" s="37"/>
      <c r="K47" s="37"/>
      <c r="L47" s="76">
        <f t="shared" si="3"/>
        <v>0</v>
      </c>
      <c r="M47" s="76">
        <f>M29+M38</f>
        <v>0</v>
      </c>
      <c r="N47" s="76">
        <f>N29+N38</f>
        <v>0</v>
      </c>
      <c r="O47" s="76">
        <f>O29+O38</f>
        <v>0</v>
      </c>
      <c r="P47" s="76">
        <f>P29+P38</f>
        <v>0</v>
      </c>
      <c r="Q47" s="76">
        <f>Q29+Q38</f>
        <v>0</v>
      </c>
    </row>
    <row r="48" spans="1:17" ht="12.75">
      <c r="A48" s="183"/>
      <c r="B48" s="184"/>
      <c r="C48" s="184"/>
      <c r="D48" s="184"/>
      <c r="E48" s="184"/>
      <c r="F48" s="184"/>
      <c r="G48" s="184"/>
      <c r="H48" s="185"/>
      <c r="I48" s="47" t="s">
        <v>64</v>
      </c>
      <c r="J48" s="37"/>
      <c r="K48" s="37"/>
      <c r="L48" s="76">
        <f t="shared" si="3"/>
        <v>0</v>
      </c>
      <c r="M48" s="76">
        <f aca="true" t="shared" si="6" ref="M48:Q50">M30+M39</f>
        <v>0</v>
      </c>
      <c r="N48" s="76">
        <f t="shared" si="6"/>
        <v>0</v>
      </c>
      <c r="O48" s="76">
        <f t="shared" si="6"/>
        <v>0</v>
      </c>
      <c r="P48" s="76">
        <f t="shared" si="6"/>
        <v>0</v>
      </c>
      <c r="Q48" s="76">
        <f t="shared" si="6"/>
        <v>0</v>
      </c>
    </row>
    <row r="49" spans="1:17" ht="22.5">
      <c r="A49" s="183"/>
      <c r="B49" s="184"/>
      <c r="C49" s="184"/>
      <c r="D49" s="184"/>
      <c r="E49" s="184"/>
      <c r="F49" s="184"/>
      <c r="G49" s="184"/>
      <c r="H49" s="185"/>
      <c r="I49" s="47" t="s">
        <v>65</v>
      </c>
      <c r="J49" s="37"/>
      <c r="K49" s="37"/>
      <c r="L49" s="76">
        <f t="shared" si="3"/>
        <v>0</v>
      </c>
      <c r="M49" s="76">
        <f t="shared" si="6"/>
        <v>0</v>
      </c>
      <c r="N49" s="76">
        <f t="shared" si="6"/>
        <v>0</v>
      </c>
      <c r="O49" s="76">
        <f t="shared" si="6"/>
        <v>0</v>
      </c>
      <c r="P49" s="76">
        <f t="shared" si="6"/>
        <v>0</v>
      </c>
      <c r="Q49" s="76">
        <f t="shared" si="6"/>
        <v>0</v>
      </c>
    </row>
    <row r="50" spans="1:17" ht="12.75">
      <c r="A50" s="186"/>
      <c r="B50" s="187"/>
      <c r="C50" s="187"/>
      <c r="D50" s="187"/>
      <c r="E50" s="187"/>
      <c r="F50" s="187"/>
      <c r="G50" s="187"/>
      <c r="H50" s="177"/>
      <c r="I50" s="47" t="s">
        <v>66</v>
      </c>
      <c r="J50" s="37"/>
      <c r="K50" s="37"/>
      <c r="L50" s="76">
        <f t="shared" si="3"/>
        <v>211580</v>
      </c>
      <c r="M50" s="76">
        <f t="shared" si="6"/>
        <v>18080</v>
      </c>
      <c r="N50" s="76">
        <f t="shared" si="6"/>
        <v>96750</v>
      </c>
      <c r="O50" s="76">
        <f t="shared" si="6"/>
        <v>96750</v>
      </c>
      <c r="P50" s="76">
        <f t="shared" si="6"/>
        <v>0</v>
      </c>
      <c r="Q50" s="76">
        <f t="shared" si="6"/>
        <v>0</v>
      </c>
    </row>
  </sheetData>
  <mergeCells count="31">
    <mergeCell ref="J33:J34"/>
    <mergeCell ref="K1:K5"/>
    <mergeCell ref="J6:J9"/>
    <mergeCell ref="J1:J5"/>
    <mergeCell ref="L1:L5"/>
    <mergeCell ref="M1:Q1"/>
    <mergeCell ref="M2:M5"/>
    <mergeCell ref="N2:N5"/>
    <mergeCell ref="O2:O5"/>
    <mergeCell ref="P2:P5"/>
    <mergeCell ref="Q2:Q5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A46:H50"/>
    <mergeCell ref="B33:B35"/>
    <mergeCell ref="I33:I36"/>
    <mergeCell ref="I6:I9"/>
    <mergeCell ref="A42:J45"/>
    <mergeCell ref="I15:I18"/>
    <mergeCell ref="J15:J18"/>
    <mergeCell ref="I24:I27"/>
    <mergeCell ref="J24:J27"/>
    <mergeCell ref="A6:A41"/>
  </mergeCells>
  <printOptions/>
  <pageMargins left="0.39" right="0.21" top="0.44" bottom="1" header="0.39" footer="0.5"/>
  <pageSetup horizontalDpi="600" verticalDpi="600" orientation="landscape" paperSize="9" scale="90" r:id="rId1"/>
  <rowBreaks count="1" manualBreakCount="1"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workbookViewId="0" topLeftCell="B1">
      <pane ySplit="5" topLeftCell="BM63" activePane="bottomLeft" state="frozen"/>
      <selection pane="topLeft" activeCell="A1" sqref="A1"/>
      <selection pane="bottomLeft" activeCell="L70" sqref="L70:Q74"/>
    </sheetView>
  </sheetViews>
  <sheetFormatPr defaultColWidth="9.00390625" defaultRowHeight="12.75"/>
  <cols>
    <col min="1" max="1" width="28.875" style="0" customWidth="1"/>
    <col min="2" max="2" width="7.25390625" style="0" customWidth="1"/>
    <col min="3" max="3" width="5.25390625" style="0" customWidth="1"/>
    <col min="4" max="4" width="5.375" style="0" customWidth="1"/>
    <col min="5" max="5" width="5.00390625" style="0" customWidth="1"/>
    <col min="6" max="6" width="4.625" style="0" customWidth="1"/>
    <col min="7" max="7" width="5.00390625" style="0" customWidth="1"/>
    <col min="8" max="8" width="4.625" style="0" customWidth="1"/>
    <col min="10" max="10" width="10.125" style="0" customWidth="1"/>
    <col min="11" max="11" width="11.125" style="0" customWidth="1"/>
    <col min="12" max="12" width="10.375" style="0" customWidth="1"/>
    <col min="13" max="13" width="10.25390625" style="0" customWidth="1"/>
    <col min="14" max="14" width="11.625" style="0" customWidth="1"/>
    <col min="15" max="15" width="9.875" style="0" customWidth="1"/>
    <col min="16" max="16" width="10.25390625" style="0" customWidth="1"/>
    <col min="17" max="17" width="10.1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319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319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319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319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319"/>
      <c r="J5" s="179"/>
      <c r="K5" s="178"/>
      <c r="L5" s="197"/>
      <c r="M5" s="200"/>
      <c r="N5" s="200"/>
      <c r="O5" s="200"/>
      <c r="P5" s="194"/>
      <c r="Q5" s="194"/>
    </row>
    <row r="6" spans="1:17" ht="25.5" customHeight="1">
      <c r="A6" s="318" t="s">
        <v>15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25.5" customHeight="1">
      <c r="A7" s="203" t="s">
        <v>25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5"/>
    </row>
    <row r="8" spans="1:17" ht="23.25" customHeight="1">
      <c r="A8" s="311" t="s">
        <v>9</v>
      </c>
      <c r="B8" s="26"/>
      <c r="C8" s="26"/>
      <c r="D8" s="26"/>
      <c r="E8" s="26"/>
      <c r="F8" s="26"/>
      <c r="G8" s="26"/>
      <c r="H8" s="26"/>
      <c r="I8" s="7"/>
      <c r="J8" s="7"/>
      <c r="K8" s="8" t="s">
        <v>10</v>
      </c>
      <c r="L8" s="159">
        <f>M8+N8+O8+P8+Q8</f>
        <v>0</v>
      </c>
      <c r="M8" s="159">
        <f>1!M21</f>
        <v>0</v>
      </c>
      <c r="N8" s="159">
        <f>1!N21</f>
        <v>0</v>
      </c>
      <c r="O8" s="159">
        <f>1!O21</f>
        <v>0</v>
      </c>
      <c r="P8" s="159">
        <f>1!P21</f>
        <v>0</v>
      </c>
      <c r="Q8" s="159">
        <f>1!Q21</f>
        <v>0</v>
      </c>
    </row>
    <row r="9" spans="1:17" ht="22.5">
      <c r="A9" s="311"/>
      <c r="B9" s="26"/>
      <c r="C9" s="26"/>
      <c r="D9" s="26"/>
      <c r="E9" s="26"/>
      <c r="F9" s="26"/>
      <c r="G9" s="26"/>
      <c r="H9" s="26"/>
      <c r="I9" s="7"/>
      <c r="J9" s="7"/>
      <c r="K9" s="8" t="s">
        <v>11</v>
      </c>
      <c r="L9" s="159">
        <f aca="true" t="shared" si="0" ref="L9:L72">M9+N9+O9+P9+Q9</f>
        <v>9022.710881062501</v>
      </c>
      <c r="M9" s="159">
        <f>1!M16</f>
        <v>1621.5</v>
      </c>
      <c r="N9" s="159">
        <f>1!N16</f>
        <v>1717.1685</v>
      </c>
      <c r="O9" s="159">
        <f>1!O16</f>
        <v>1803.0269250000001</v>
      </c>
      <c r="P9" s="159">
        <f>1!P16</f>
        <v>1893.1782712500003</v>
      </c>
      <c r="Q9" s="159">
        <f>1!Q16</f>
        <v>1987.8371848125005</v>
      </c>
    </row>
    <row r="10" spans="1:17" ht="21.75" customHeight="1">
      <c r="A10" s="311"/>
      <c r="B10" s="26"/>
      <c r="C10" s="26"/>
      <c r="D10" s="26"/>
      <c r="E10" s="26"/>
      <c r="F10" s="26"/>
      <c r="G10" s="26"/>
      <c r="H10" s="26"/>
      <c r="I10" s="7"/>
      <c r="J10" s="7"/>
      <c r="K10" s="8" t="s">
        <v>12</v>
      </c>
      <c r="L10" s="159">
        <f t="shared" si="0"/>
        <v>0</v>
      </c>
      <c r="M10" s="159">
        <f>1!M23</f>
        <v>0</v>
      </c>
      <c r="N10" s="159">
        <f>1!N23</f>
        <v>0</v>
      </c>
      <c r="O10" s="159">
        <f>1!O23</f>
        <v>0</v>
      </c>
      <c r="P10" s="159">
        <f>1!P23</f>
        <v>0</v>
      </c>
      <c r="Q10" s="159">
        <f>1!Q23</f>
        <v>0</v>
      </c>
    </row>
    <row r="11" spans="1:17" ht="12.75">
      <c r="A11" s="311"/>
      <c r="B11" s="26"/>
      <c r="C11" s="26"/>
      <c r="D11" s="26"/>
      <c r="E11" s="26"/>
      <c r="F11" s="26"/>
      <c r="G11" s="26"/>
      <c r="H11" s="26"/>
      <c r="I11" s="7"/>
      <c r="J11" s="7"/>
      <c r="K11" s="8" t="s">
        <v>13</v>
      </c>
      <c r="L11" s="159">
        <f t="shared" si="0"/>
        <v>0</v>
      </c>
      <c r="M11" s="159">
        <f>1!M24</f>
        <v>0</v>
      </c>
      <c r="N11" s="159">
        <f>1!N24</f>
        <v>0</v>
      </c>
      <c r="O11" s="159">
        <f>1!O24</f>
        <v>0</v>
      </c>
      <c r="P11" s="159">
        <f>1!P24</f>
        <v>0</v>
      </c>
      <c r="Q11" s="159">
        <f>1!Q24</f>
        <v>0</v>
      </c>
    </row>
    <row r="12" spans="1:17" ht="22.5" customHeight="1">
      <c r="A12" s="305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 t="s">
        <v>10</v>
      </c>
      <c r="L12" s="159">
        <f t="shared" si="0"/>
        <v>0</v>
      </c>
      <c r="M12" s="159">
        <f>2!M62</f>
        <v>0</v>
      </c>
      <c r="N12" s="159">
        <f>2!N62</f>
        <v>0</v>
      </c>
      <c r="O12" s="159">
        <f>2!O62</f>
        <v>0</v>
      </c>
      <c r="P12" s="159">
        <f>2!P62</f>
        <v>0</v>
      </c>
      <c r="Q12" s="159">
        <f>2!Q62</f>
        <v>0</v>
      </c>
    </row>
    <row r="13" spans="1:17" ht="22.5">
      <c r="A13" s="306"/>
      <c r="B13" s="7"/>
      <c r="C13" s="7"/>
      <c r="D13" s="7"/>
      <c r="E13" s="7"/>
      <c r="F13" s="7"/>
      <c r="G13" s="7"/>
      <c r="H13" s="7"/>
      <c r="I13" s="7"/>
      <c r="J13" s="7"/>
      <c r="K13" s="8" t="s">
        <v>11</v>
      </c>
      <c r="L13" s="159">
        <f t="shared" si="0"/>
        <v>5080.434990625001</v>
      </c>
      <c r="M13" s="159">
        <f>2!M63</f>
        <v>917</v>
      </c>
      <c r="N13" s="159">
        <f>2!N63</f>
        <v>965.9250000000001</v>
      </c>
      <c r="O13" s="159">
        <f>2!O63</f>
        <v>1014.3212500000001</v>
      </c>
      <c r="P13" s="159">
        <f>2!P63</f>
        <v>1064.9823125000003</v>
      </c>
      <c r="Q13" s="159">
        <f>2!Q63</f>
        <v>1118.2064281250002</v>
      </c>
    </row>
    <row r="14" spans="1:17" ht="22.5">
      <c r="A14" s="306"/>
      <c r="B14" s="7"/>
      <c r="C14" s="7"/>
      <c r="D14" s="7"/>
      <c r="E14" s="7"/>
      <c r="F14" s="7"/>
      <c r="G14" s="7"/>
      <c r="H14" s="7"/>
      <c r="I14" s="7"/>
      <c r="J14" s="7"/>
      <c r="K14" s="8" t="s">
        <v>12</v>
      </c>
      <c r="L14" s="159">
        <f t="shared" si="0"/>
        <v>27062.708749999998</v>
      </c>
      <c r="M14" s="159">
        <f>2!M64</f>
        <v>4833</v>
      </c>
      <c r="N14" s="159">
        <f>2!N64</f>
        <v>5188</v>
      </c>
      <c r="O14" s="159">
        <f>2!O64</f>
        <v>5286.5</v>
      </c>
      <c r="P14" s="159">
        <f>2!P64</f>
        <v>5598.175</v>
      </c>
      <c r="Q14" s="159">
        <f>2!Q64</f>
        <v>6157.03375</v>
      </c>
    </row>
    <row r="15" spans="1:17" ht="12.75">
      <c r="A15" s="307"/>
      <c r="B15" s="7"/>
      <c r="C15" s="7"/>
      <c r="D15" s="7"/>
      <c r="E15" s="7"/>
      <c r="F15" s="7"/>
      <c r="G15" s="7"/>
      <c r="H15" s="7"/>
      <c r="I15" s="7"/>
      <c r="J15" s="7"/>
      <c r="K15" s="8" t="s">
        <v>13</v>
      </c>
      <c r="L15" s="159">
        <f t="shared" si="0"/>
        <v>1657.02</v>
      </c>
      <c r="M15" s="159">
        <f>2!M65</f>
        <v>173.9</v>
      </c>
      <c r="N15" s="159">
        <f>2!N65</f>
        <v>344.1</v>
      </c>
      <c r="O15" s="159">
        <f>2!O65</f>
        <v>361.3</v>
      </c>
      <c r="P15" s="159">
        <f>2!P65</f>
        <v>379.40000000000003</v>
      </c>
      <c r="Q15" s="159">
        <f>2!Q65</f>
        <v>398.32</v>
      </c>
    </row>
    <row r="16" spans="1:17" ht="22.5" customHeight="1">
      <c r="A16" s="317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8" t="s">
        <v>10</v>
      </c>
      <c r="L16" s="159">
        <f t="shared" si="0"/>
        <v>5456.5282256125</v>
      </c>
      <c r="M16" s="159">
        <f>3!M36</f>
        <v>1019.1</v>
      </c>
      <c r="N16" s="159">
        <f>3!N36</f>
        <v>1059.0129</v>
      </c>
      <c r="O16" s="159">
        <f>3!O36</f>
        <v>1090.063545</v>
      </c>
      <c r="P16" s="159">
        <f>3!P36</f>
        <v>1128.36672225</v>
      </c>
      <c r="Q16" s="159">
        <f>3!Q36</f>
        <v>1159.9850583625</v>
      </c>
    </row>
    <row r="17" spans="1:17" ht="22.5">
      <c r="A17" s="317"/>
      <c r="B17" s="7"/>
      <c r="C17" s="7"/>
      <c r="D17" s="7"/>
      <c r="E17" s="7"/>
      <c r="F17" s="7"/>
      <c r="G17" s="7"/>
      <c r="H17" s="7"/>
      <c r="I17" s="7"/>
      <c r="J17" s="7"/>
      <c r="K17" s="8" t="s">
        <v>11</v>
      </c>
      <c r="L17" s="159">
        <f t="shared" si="0"/>
        <v>383.94514387500004</v>
      </c>
      <c r="M17" s="159">
        <f>3!M37</f>
        <v>69</v>
      </c>
      <c r="N17" s="159">
        <f>3!N37</f>
        <v>73.071</v>
      </c>
      <c r="O17" s="159">
        <f>3!O37</f>
        <v>76.72455000000001</v>
      </c>
      <c r="P17" s="159">
        <f>3!P37</f>
        <v>80.5607775</v>
      </c>
      <c r="Q17" s="159">
        <f>3!Q37</f>
        <v>84.58881637500001</v>
      </c>
    </row>
    <row r="18" spans="1:17" ht="22.5">
      <c r="A18" s="317"/>
      <c r="B18" s="7"/>
      <c r="C18" s="7"/>
      <c r="D18" s="7"/>
      <c r="E18" s="7"/>
      <c r="F18" s="7"/>
      <c r="G18" s="7"/>
      <c r="H18" s="7"/>
      <c r="I18" s="7"/>
      <c r="J18" s="7"/>
      <c r="K18" s="8" t="s">
        <v>12</v>
      </c>
      <c r="L18" s="159">
        <f t="shared" si="0"/>
        <v>0</v>
      </c>
      <c r="M18" s="159">
        <f>3!M38</f>
        <v>0</v>
      </c>
      <c r="N18" s="159">
        <f>3!N38</f>
        <v>0</v>
      </c>
      <c r="O18" s="159">
        <f>3!O38</f>
        <v>0</v>
      </c>
      <c r="P18" s="159">
        <f>3!P38</f>
        <v>0</v>
      </c>
      <c r="Q18" s="159">
        <f>3!Q38</f>
        <v>0</v>
      </c>
    </row>
    <row r="19" spans="1:17" ht="12.75">
      <c r="A19" s="317"/>
      <c r="B19" s="7"/>
      <c r="C19" s="7"/>
      <c r="D19" s="7"/>
      <c r="E19" s="7"/>
      <c r="F19" s="7"/>
      <c r="G19" s="7"/>
      <c r="H19" s="7"/>
      <c r="I19" s="7"/>
      <c r="J19" s="7"/>
      <c r="K19" s="8" t="s">
        <v>13</v>
      </c>
      <c r="L19" s="159">
        <f t="shared" si="0"/>
        <v>1036.0954462250002</v>
      </c>
      <c r="M19" s="159">
        <f>3!M39</f>
        <v>186.2</v>
      </c>
      <c r="N19" s="159">
        <f>3!N39</f>
        <v>197.1858</v>
      </c>
      <c r="O19" s="159">
        <f>3!O39</f>
        <v>207.04509000000002</v>
      </c>
      <c r="P19" s="159">
        <f>3!P39</f>
        <v>217.3973445</v>
      </c>
      <c r="Q19" s="159">
        <f>3!Q39</f>
        <v>228.267211725</v>
      </c>
    </row>
    <row r="20" spans="1:17" ht="22.5" customHeight="1">
      <c r="A20" s="305" t="s">
        <v>52</v>
      </c>
      <c r="B20" s="7"/>
      <c r="C20" s="7"/>
      <c r="D20" s="7"/>
      <c r="E20" s="7"/>
      <c r="F20" s="7"/>
      <c r="G20" s="7"/>
      <c r="H20" s="7"/>
      <c r="I20" s="7"/>
      <c r="J20" s="7"/>
      <c r="K20" s="8" t="s">
        <v>10</v>
      </c>
      <c r="L20" s="159">
        <f t="shared" si="0"/>
        <v>0</v>
      </c>
      <c r="M20" s="159">
        <f>4!M51</f>
        <v>0</v>
      </c>
      <c r="N20" s="159">
        <f>4!N51</f>
        <v>0</v>
      </c>
      <c r="O20" s="159">
        <f>4!O51</f>
        <v>0</v>
      </c>
      <c r="P20" s="159">
        <f>4!P51</f>
        <v>0</v>
      </c>
      <c r="Q20" s="159">
        <f>4!Q51</f>
        <v>0</v>
      </c>
    </row>
    <row r="21" spans="1:17" ht="22.5">
      <c r="A21" s="306"/>
      <c r="B21" s="7"/>
      <c r="C21" s="7"/>
      <c r="D21" s="7"/>
      <c r="E21" s="7"/>
      <c r="F21" s="7"/>
      <c r="G21" s="7"/>
      <c r="H21" s="7"/>
      <c r="I21" s="7"/>
      <c r="J21" s="7"/>
      <c r="K21" s="8" t="s">
        <v>11</v>
      </c>
      <c r="L21" s="159">
        <f t="shared" si="0"/>
        <v>24131.66988845</v>
      </c>
      <c r="M21" s="159">
        <f>4!M52</f>
        <v>4347.1</v>
      </c>
      <c r="N21" s="159">
        <f>4!N52</f>
        <v>4590.1996</v>
      </c>
      <c r="O21" s="159">
        <f>4!O52</f>
        <v>4819.84458</v>
      </c>
      <c r="P21" s="159">
        <f>4!P52</f>
        <v>5060.741809</v>
      </c>
      <c r="Q21" s="159">
        <f>4!Q52</f>
        <v>5313.783899450001</v>
      </c>
    </row>
    <row r="22" spans="1:17" ht="22.5">
      <c r="A22" s="306"/>
      <c r="B22" s="7"/>
      <c r="C22" s="7"/>
      <c r="D22" s="7"/>
      <c r="E22" s="7"/>
      <c r="F22" s="7"/>
      <c r="G22" s="7"/>
      <c r="H22" s="7"/>
      <c r="I22" s="7"/>
      <c r="J22" s="7"/>
      <c r="K22" s="8" t="s">
        <v>12</v>
      </c>
      <c r="L22" s="159">
        <f t="shared" si="0"/>
        <v>0</v>
      </c>
      <c r="M22" s="159">
        <f>4!M53</f>
        <v>0</v>
      </c>
      <c r="N22" s="159">
        <f>4!N53</f>
        <v>0</v>
      </c>
      <c r="O22" s="159">
        <f>4!O53</f>
        <v>0</v>
      </c>
      <c r="P22" s="159">
        <f>4!P53</f>
        <v>0</v>
      </c>
      <c r="Q22" s="159">
        <f>4!Q53</f>
        <v>0</v>
      </c>
    </row>
    <row r="23" spans="1:17" ht="12.75">
      <c r="A23" s="306"/>
      <c r="B23" s="7"/>
      <c r="C23" s="7"/>
      <c r="D23" s="7"/>
      <c r="E23" s="7"/>
      <c r="F23" s="7"/>
      <c r="G23" s="7"/>
      <c r="H23" s="7"/>
      <c r="I23" s="7"/>
      <c r="J23" s="7"/>
      <c r="K23" s="8" t="s">
        <v>13</v>
      </c>
      <c r="L23" s="159">
        <f t="shared" si="0"/>
        <v>6408.8</v>
      </c>
      <c r="M23" s="159">
        <f>4!M54</f>
        <v>1151.7</v>
      </c>
      <c r="N23" s="159">
        <f>4!N54</f>
        <v>1219.7</v>
      </c>
      <c r="O23" s="159">
        <f>4!O54</f>
        <v>1280.7</v>
      </c>
      <c r="P23" s="159">
        <f>4!P54</f>
        <v>1344.7</v>
      </c>
      <c r="Q23" s="159">
        <f>4!Q54</f>
        <v>1412</v>
      </c>
    </row>
    <row r="24" spans="1:17" ht="22.5" customHeight="1">
      <c r="A24" s="305" t="s">
        <v>21</v>
      </c>
      <c r="B24" s="7"/>
      <c r="C24" s="7"/>
      <c r="D24" s="7"/>
      <c r="E24" s="7"/>
      <c r="F24" s="7"/>
      <c r="G24" s="7"/>
      <c r="H24" s="7"/>
      <c r="I24" s="7"/>
      <c r="J24" s="7"/>
      <c r="K24" s="8" t="s">
        <v>10</v>
      </c>
      <c r="L24" s="159">
        <f t="shared" si="0"/>
        <v>0</v>
      </c>
      <c r="M24" s="159">
        <f>5!M36</f>
        <v>0</v>
      </c>
      <c r="N24" s="159">
        <f>5!N36</f>
        <v>0</v>
      </c>
      <c r="O24" s="159">
        <f>5!O36</f>
        <v>0</v>
      </c>
      <c r="P24" s="159">
        <f>5!P36</f>
        <v>0</v>
      </c>
      <c r="Q24" s="159">
        <f>5!Q36</f>
        <v>0</v>
      </c>
    </row>
    <row r="25" spans="1:17" ht="22.5">
      <c r="A25" s="306"/>
      <c r="B25" s="7"/>
      <c r="C25" s="7"/>
      <c r="D25" s="7"/>
      <c r="E25" s="7"/>
      <c r="F25" s="7"/>
      <c r="G25" s="7"/>
      <c r="H25" s="7"/>
      <c r="I25" s="7"/>
      <c r="J25" s="7"/>
      <c r="K25" s="8" t="s">
        <v>11</v>
      </c>
      <c r="L25" s="159">
        <f t="shared" si="0"/>
        <v>19495.399999999998</v>
      </c>
      <c r="M25" s="159">
        <f>5!M37</f>
        <v>3503.6</v>
      </c>
      <c r="N25" s="159">
        <f>5!N37</f>
        <v>3710.2</v>
      </c>
      <c r="O25" s="159">
        <f>5!O37</f>
        <v>3895.8</v>
      </c>
      <c r="P25" s="159">
        <f>5!P37</f>
        <v>4090.6000000000004</v>
      </c>
      <c r="Q25" s="159">
        <f>5!Q37</f>
        <v>4295.2</v>
      </c>
    </row>
    <row r="26" spans="1:17" ht="22.5">
      <c r="A26" s="306"/>
      <c r="B26" s="7"/>
      <c r="C26" s="7"/>
      <c r="D26" s="7"/>
      <c r="E26" s="7"/>
      <c r="F26" s="7"/>
      <c r="G26" s="7"/>
      <c r="H26" s="7"/>
      <c r="I26" s="7"/>
      <c r="J26" s="7"/>
      <c r="K26" s="8" t="s">
        <v>12</v>
      </c>
      <c r="L26" s="159">
        <f t="shared" si="0"/>
        <v>0</v>
      </c>
      <c r="M26" s="159">
        <f>5!M38</f>
        <v>0</v>
      </c>
      <c r="N26" s="159">
        <f>5!N38</f>
        <v>0</v>
      </c>
      <c r="O26" s="159">
        <f>5!O38</f>
        <v>0</v>
      </c>
      <c r="P26" s="159">
        <f>5!P38</f>
        <v>0</v>
      </c>
      <c r="Q26" s="159">
        <f>5!Q38</f>
        <v>0</v>
      </c>
    </row>
    <row r="27" spans="1:17" ht="12.75">
      <c r="A27" s="306"/>
      <c r="B27" s="7"/>
      <c r="C27" s="7"/>
      <c r="D27" s="7"/>
      <c r="E27" s="7"/>
      <c r="F27" s="7"/>
      <c r="G27" s="7"/>
      <c r="H27" s="7"/>
      <c r="I27" s="7"/>
      <c r="J27" s="7"/>
      <c r="K27" s="8" t="s">
        <v>13</v>
      </c>
      <c r="L27" s="159">
        <f t="shared" si="0"/>
        <v>650</v>
      </c>
      <c r="M27" s="159">
        <f>5!M39</f>
        <v>120</v>
      </c>
      <c r="N27" s="159">
        <f>5!N39</f>
        <v>125</v>
      </c>
      <c r="O27" s="159">
        <f>5!O39</f>
        <v>130</v>
      </c>
      <c r="P27" s="159">
        <f>5!P39</f>
        <v>135</v>
      </c>
      <c r="Q27" s="159">
        <f>5!Q39</f>
        <v>140</v>
      </c>
    </row>
    <row r="28" spans="1:17" ht="12.75">
      <c r="A28" s="86" t="s">
        <v>24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159">
        <f t="shared" si="0"/>
        <v>0</v>
      </c>
      <c r="M28" s="131"/>
      <c r="N28" s="131"/>
      <c r="O28" s="131"/>
      <c r="P28" s="131"/>
      <c r="Q28" s="132"/>
    </row>
    <row r="29" spans="1:17" ht="22.5" customHeight="1">
      <c r="A29" s="305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8" t="s">
        <v>10</v>
      </c>
      <c r="L29" s="159">
        <f t="shared" si="0"/>
        <v>0</v>
      </c>
      <c r="M29" s="159">
        <f>6!M80</f>
        <v>0</v>
      </c>
      <c r="N29" s="159">
        <f>6!N80</f>
        <v>0</v>
      </c>
      <c r="O29" s="159">
        <f>6!O80</f>
        <v>0</v>
      </c>
      <c r="P29" s="159">
        <f>6!P80</f>
        <v>0</v>
      </c>
      <c r="Q29" s="159">
        <f>6!Q80</f>
        <v>0</v>
      </c>
    </row>
    <row r="30" spans="1:17" ht="22.5">
      <c r="A30" s="306"/>
      <c r="B30" s="7"/>
      <c r="C30" s="7"/>
      <c r="D30" s="7"/>
      <c r="E30" s="7"/>
      <c r="F30" s="7"/>
      <c r="G30" s="7"/>
      <c r="H30" s="7"/>
      <c r="I30" s="7"/>
      <c r="J30" s="7"/>
      <c r="K30" s="8" t="s">
        <v>11</v>
      </c>
      <c r="L30" s="159">
        <f t="shared" si="0"/>
        <v>205680.21602427503</v>
      </c>
      <c r="M30" s="159">
        <f>6!M81</f>
        <v>35614.3</v>
      </c>
      <c r="N30" s="159">
        <f>6!N81</f>
        <v>38828.75819999999</v>
      </c>
      <c r="O30" s="159">
        <f>6!O81</f>
        <v>40770.33111</v>
      </c>
      <c r="P30" s="159">
        <f>6!P81</f>
        <v>44130.127665500004</v>
      </c>
      <c r="Q30" s="159">
        <f>6!Q81</f>
        <v>46336.69904877501</v>
      </c>
    </row>
    <row r="31" spans="1:17" ht="22.5">
      <c r="A31" s="306"/>
      <c r="B31" s="7"/>
      <c r="C31" s="7"/>
      <c r="D31" s="7"/>
      <c r="E31" s="7"/>
      <c r="F31" s="7"/>
      <c r="G31" s="7"/>
      <c r="H31" s="7"/>
      <c r="I31" s="7"/>
      <c r="J31" s="7"/>
      <c r="K31" s="8" t="s">
        <v>12</v>
      </c>
      <c r="L31" s="159">
        <f t="shared" si="0"/>
        <v>114530</v>
      </c>
      <c r="M31" s="159">
        <f>6!M82</f>
        <v>22344</v>
      </c>
      <c r="N31" s="159">
        <f>6!N82</f>
        <v>22526</v>
      </c>
      <c r="O31" s="159">
        <f>6!O82</f>
        <v>22848</v>
      </c>
      <c r="P31" s="159">
        <f>6!P82</f>
        <v>23151</v>
      </c>
      <c r="Q31" s="159">
        <f>6!Q82</f>
        <v>23661</v>
      </c>
    </row>
    <row r="32" spans="1:17" ht="12.75">
      <c r="A32" s="306"/>
      <c r="B32" s="7"/>
      <c r="C32" s="7"/>
      <c r="D32" s="7"/>
      <c r="E32" s="7"/>
      <c r="F32" s="7"/>
      <c r="G32" s="7"/>
      <c r="H32" s="7"/>
      <c r="I32" s="7"/>
      <c r="J32" s="7"/>
      <c r="K32" s="8" t="s">
        <v>13</v>
      </c>
      <c r="L32" s="159">
        <f t="shared" si="0"/>
        <v>92340.53528997501</v>
      </c>
      <c r="M32" s="159">
        <f>6!M83</f>
        <v>18222.1</v>
      </c>
      <c r="N32" s="159">
        <f>6!N83</f>
        <v>19297.2358</v>
      </c>
      <c r="O32" s="159">
        <f>6!O83</f>
        <v>20262.032590000003</v>
      </c>
      <c r="P32" s="159">
        <f>6!P83</f>
        <v>21275.169219500003</v>
      </c>
      <c r="Q32" s="159">
        <f>6!Q83</f>
        <v>13283.997680475002</v>
      </c>
    </row>
    <row r="33" spans="1:17" ht="22.5" customHeight="1">
      <c r="A33" s="311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10</v>
      </c>
      <c r="L33" s="159">
        <f t="shared" si="0"/>
        <v>0</v>
      </c>
      <c r="M33" s="159">
        <f>7!M30</f>
        <v>0</v>
      </c>
      <c r="N33" s="159">
        <f>7!N30</f>
        <v>0</v>
      </c>
      <c r="O33" s="159">
        <f>7!O30</f>
        <v>0</v>
      </c>
      <c r="P33" s="159">
        <f>7!P30</f>
        <v>0</v>
      </c>
      <c r="Q33" s="159">
        <f>7!Q30</f>
        <v>0</v>
      </c>
    </row>
    <row r="34" spans="1:17" ht="22.5">
      <c r="A34" s="311"/>
      <c r="B34" s="7"/>
      <c r="C34" s="7"/>
      <c r="D34" s="7"/>
      <c r="E34" s="7"/>
      <c r="F34" s="7"/>
      <c r="G34" s="7"/>
      <c r="H34" s="7"/>
      <c r="I34" s="7"/>
      <c r="J34" s="7"/>
      <c r="K34" s="8" t="s">
        <v>11</v>
      </c>
      <c r="L34" s="159">
        <f t="shared" si="0"/>
        <v>53886.422721737494</v>
      </c>
      <c r="M34" s="159">
        <f>7!M31</f>
        <v>9684.099999999999</v>
      </c>
      <c r="N34" s="159">
        <f>7!N31</f>
        <v>10255.461899999998</v>
      </c>
      <c r="O34" s="159">
        <f>7!O31</f>
        <v>10768.234994999999</v>
      </c>
      <c r="P34" s="159">
        <f>7!P31</f>
        <v>11306.64674475</v>
      </c>
      <c r="Q34" s="159">
        <f>7!Q31</f>
        <v>11871.9790819875</v>
      </c>
    </row>
    <row r="35" spans="1:17" ht="22.5">
      <c r="A35" s="311"/>
      <c r="B35" s="7"/>
      <c r="C35" s="7"/>
      <c r="D35" s="7"/>
      <c r="E35" s="7"/>
      <c r="F35" s="7"/>
      <c r="G35" s="7"/>
      <c r="H35" s="7"/>
      <c r="I35" s="7"/>
      <c r="J35" s="7"/>
      <c r="K35" s="8" t="s">
        <v>12</v>
      </c>
      <c r="L35" s="159">
        <f t="shared" si="0"/>
        <v>0</v>
      </c>
      <c r="M35" s="159">
        <f>7!M32</f>
        <v>0</v>
      </c>
      <c r="N35" s="159">
        <f>7!N32</f>
        <v>0</v>
      </c>
      <c r="O35" s="159">
        <f>7!O32</f>
        <v>0</v>
      </c>
      <c r="P35" s="159">
        <f>7!P32</f>
        <v>0</v>
      </c>
      <c r="Q35" s="159">
        <f>7!Q32</f>
        <v>0</v>
      </c>
    </row>
    <row r="36" spans="1:17" ht="12.75">
      <c r="A36" s="311"/>
      <c r="B36" s="7"/>
      <c r="C36" s="7"/>
      <c r="D36" s="7"/>
      <c r="E36" s="7"/>
      <c r="F36" s="7"/>
      <c r="G36" s="7"/>
      <c r="H36" s="7"/>
      <c r="I36" s="7"/>
      <c r="J36" s="7"/>
      <c r="K36" s="8" t="s">
        <v>13</v>
      </c>
      <c r="L36" s="159">
        <f t="shared" si="0"/>
        <v>145695.20267919998</v>
      </c>
      <c r="M36" s="159">
        <f>7!M33</f>
        <v>26183.4</v>
      </c>
      <c r="N36" s="159">
        <f>7!N33</f>
        <v>27728.1456</v>
      </c>
      <c r="O36" s="159">
        <f>7!O33</f>
        <v>29114.20288</v>
      </c>
      <c r="P36" s="159">
        <f>7!P33</f>
        <v>30570.563024</v>
      </c>
      <c r="Q36" s="159">
        <f>7!Q33</f>
        <v>32098.8911752</v>
      </c>
    </row>
    <row r="37" spans="1:17" ht="22.5" customHeight="1">
      <c r="A37" s="305" t="s">
        <v>39</v>
      </c>
      <c r="B37" s="7"/>
      <c r="C37" s="7"/>
      <c r="D37" s="7"/>
      <c r="E37" s="7"/>
      <c r="F37" s="7"/>
      <c r="G37" s="7"/>
      <c r="H37" s="7"/>
      <c r="I37" s="7"/>
      <c r="J37" s="7"/>
      <c r="K37" s="8" t="s">
        <v>10</v>
      </c>
      <c r="L37" s="159">
        <f t="shared" si="0"/>
        <v>0</v>
      </c>
      <c r="M37" s="159">
        <f>8!M21</f>
        <v>0</v>
      </c>
      <c r="N37" s="159">
        <f>8!N21</f>
        <v>0</v>
      </c>
      <c r="O37" s="159">
        <f>8!O21</f>
        <v>0</v>
      </c>
      <c r="P37" s="159">
        <f>8!P21</f>
        <v>0</v>
      </c>
      <c r="Q37" s="159">
        <f>8!Q21</f>
        <v>0</v>
      </c>
    </row>
    <row r="38" spans="1:17" ht="22.5">
      <c r="A38" s="306"/>
      <c r="B38" s="7"/>
      <c r="C38" s="7"/>
      <c r="D38" s="7"/>
      <c r="E38" s="7"/>
      <c r="F38" s="7"/>
      <c r="G38" s="7"/>
      <c r="H38" s="7"/>
      <c r="I38" s="7"/>
      <c r="J38" s="7"/>
      <c r="K38" s="8" t="s">
        <v>11</v>
      </c>
      <c r="L38" s="159">
        <f t="shared" si="0"/>
        <v>25246.300000000003</v>
      </c>
      <c r="M38" s="159">
        <f>8!M22</f>
        <v>3489.2999999999997</v>
      </c>
      <c r="N38" s="159">
        <f>8!N22</f>
        <v>4431.5</v>
      </c>
      <c r="O38" s="159">
        <f>8!O22</f>
        <v>4653.2</v>
      </c>
      <c r="P38" s="159">
        <f>8!P22</f>
        <v>4885.9</v>
      </c>
      <c r="Q38" s="159">
        <f>8!Q22</f>
        <v>7786.400000000001</v>
      </c>
    </row>
    <row r="39" spans="1:17" ht="22.5">
      <c r="A39" s="306"/>
      <c r="B39" s="7"/>
      <c r="C39" s="7"/>
      <c r="D39" s="7"/>
      <c r="E39" s="7"/>
      <c r="F39" s="7"/>
      <c r="G39" s="7"/>
      <c r="H39" s="7"/>
      <c r="I39" s="7"/>
      <c r="J39" s="7"/>
      <c r="K39" s="8" t="s">
        <v>12</v>
      </c>
      <c r="L39" s="159">
        <f t="shared" si="0"/>
        <v>17249.699999999997</v>
      </c>
      <c r="M39" s="159">
        <f>8!M23</f>
        <v>3100</v>
      </c>
      <c r="N39" s="159">
        <f>8!N23</f>
        <v>3282.9</v>
      </c>
      <c r="O39" s="159">
        <f>8!O23</f>
        <v>3447</v>
      </c>
      <c r="P39" s="159">
        <f>8!P23</f>
        <v>3619.3999999999996</v>
      </c>
      <c r="Q39" s="159">
        <f>8!Q23</f>
        <v>3800.3999999999996</v>
      </c>
    </row>
    <row r="40" spans="1:17" ht="12.75">
      <c r="A40" s="306"/>
      <c r="B40" s="7"/>
      <c r="C40" s="7"/>
      <c r="D40" s="7"/>
      <c r="E40" s="7"/>
      <c r="F40" s="7"/>
      <c r="G40" s="7"/>
      <c r="H40" s="7"/>
      <c r="I40" s="7"/>
      <c r="J40" s="7"/>
      <c r="K40" s="8" t="s">
        <v>13</v>
      </c>
      <c r="L40" s="159">
        <f t="shared" si="0"/>
        <v>2225.9</v>
      </c>
      <c r="M40" s="159">
        <f>8!M24</f>
        <v>400</v>
      </c>
      <c r="N40" s="159">
        <f>8!N24</f>
        <v>423.6</v>
      </c>
      <c r="O40" s="159">
        <f>8!O24</f>
        <v>444.8</v>
      </c>
      <c r="P40" s="159">
        <f>8!P24</f>
        <v>467.1</v>
      </c>
      <c r="Q40" s="159">
        <f>8!Q24</f>
        <v>490.4</v>
      </c>
    </row>
    <row r="41" spans="1:17" ht="12.75">
      <c r="A41" s="86" t="s">
        <v>23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159">
        <f t="shared" si="0"/>
        <v>0</v>
      </c>
      <c r="M41" s="131"/>
      <c r="N41" s="131"/>
      <c r="O41" s="131"/>
      <c r="P41" s="131"/>
      <c r="Q41" s="132"/>
    </row>
    <row r="42" spans="1:17" ht="22.5" customHeight="1">
      <c r="A42" s="315" t="s">
        <v>44</v>
      </c>
      <c r="B42" s="7"/>
      <c r="C42" s="7"/>
      <c r="D42" s="7"/>
      <c r="E42" s="7"/>
      <c r="F42" s="7"/>
      <c r="G42" s="7"/>
      <c r="H42" s="7"/>
      <c r="I42" s="7"/>
      <c r="J42" s="7"/>
      <c r="K42" s="8" t="s">
        <v>10</v>
      </c>
      <c r="L42" s="159">
        <f t="shared" si="0"/>
        <v>478956.7</v>
      </c>
      <c r="M42" s="159">
        <f>9!M21</f>
        <v>220128.7</v>
      </c>
      <c r="N42" s="159">
        <f>9!N21</f>
        <v>183670</v>
      </c>
      <c r="O42" s="159">
        <f>9!O21</f>
        <v>31967</v>
      </c>
      <c r="P42" s="159">
        <f>9!P21</f>
        <v>25713</v>
      </c>
      <c r="Q42" s="159">
        <f>9!Q21</f>
        <v>17478</v>
      </c>
    </row>
    <row r="43" spans="1:17" ht="22.5">
      <c r="A43" s="316"/>
      <c r="B43" s="7"/>
      <c r="C43" s="7"/>
      <c r="D43" s="7"/>
      <c r="E43" s="7"/>
      <c r="F43" s="7"/>
      <c r="G43" s="7"/>
      <c r="H43" s="7"/>
      <c r="I43" s="7"/>
      <c r="J43" s="7"/>
      <c r="K43" s="8" t="s">
        <v>11</v>
      </c>
      <c r="L43" s="159">
        <f t="shared" si="0"/>
        <v>31007</v>
      </c>
      <c r="M43" s="159">
        <f>9!M22</f>
        <v>20949.2</v>
      </c>
      <c r="N43" s="159">
        <f>9!N22</f>
        <v>6693</v>
      </c>
      <c r="O43" s="159">
        <f>9!O22</f>
        <v>1114.5</v>
      </c>
      <c r="P43" s="159">
        <f>9!P22</f>
        <v>1120.3</v>
      </c>
      <c r="Q43" s="159">
        <f>9!Q22</f>
        <v>1130</v>
      </c>
    </row>
    <row r="44" spans="1:17" ht="22.5">
      <c r="A44" s="316"/>
      <c r="B44" s="7"/>
      <c r="C44" s="7"/>
      <c r="D44" s="7"/>
      <c r="E44" s="7"/>
      <c r="F44" s="7"/>
      <c r="G44" s="7"/>
      <c r="H44" s="7"/>
      <c r="I44" s="7"/>
      <c r="J44" s="7"/>
      <c r="K44" s="8" t="s">
        <v>12</v>
      </c>
      <c r="L44" s="159">
        <f t="shared" si="0"/>
        <v>158012.2</v>
      </c>
      <c r="M44" s="159">
        <f>9!M23</f>
        <v>84846.6</v>
      </c>
      <c r="N44" s="159">
        <f>9!N23</f>
        <v>22059.6</v>
      </c>
      <c r="O44" s="159">
        <f>9!O23</f>
        <v>17089</v>
      </c>
      <c r="P44" s="159">
        <f>9!P23</f>
        <v>18232</v>
      </c>
      <c r="Q44" s="159">
        <f>9!Q23</f>
        <v>15785</v>
      </c>
    </row>
    <row r="45" spans="1:17" ht="12.75">
      <c r="A45" s="316"/>
      <c r="B45" s="7"/>
      <c r="C45" s="7"/>
      <c r="D45" s="7"/>
      <c r="E45" s="7"/>
      <c r="F45" s="7"/>
      <c r="G45" s="7"/>
      <c r="H45" s="7"/>
      <c r="I45" s="7"/>
      <c r="J45" s="7"/>
      <c r="K45" s="8" t="s">
        <v>13</v>
      </c>
      <c r="L45" s="159">
        <f t="shared" si="0"/>
        <v>348389.49999999994</v>
      </c>
      <c r="M45" s="159">
        <f>9!M24</f>
        <v>106042</v>
      </c>
      <c r="N45" s="159">
        <f>9!N24</f>
        <v>44985.8</v>
      </c>
      <c r="O45" s="159">
        <f>9!O24</f>
        <v>40301.3</v>
      </c>
      <c r="P45" s="159">
        <f>9!P24</f>
        <v>90129.6</v>
      </c>
      <c r="Q45" s="159">
        <f>9!Q24</f>
        <v>66930.8</v>
      </c>
    </row>
    <row r="46" spans="1:17" ht="22.5">
      <c r="A46" s="305" t="s">
        <v>40</v>
      </c>
      <c r="B46" s="7"/>
      <c r="C46" s="7"/>
      <c r="D46" s="7"/>
      <c r="E46" s="7"/>
      <c r="F46" s="7"/>
      <c r="G46" s="7"/>
      <c r="H46" s="7"/>
      <c r="I46" s="7"/>
      <c r="J46" s="7"/>
      <c r="K46" s="8" t="s">
        <v>10</v>
      </c>
      <c r="L46" s="159">
        <f t="shared" si="0"/>
        <v>0</v>
      </c>
      <c r="M46" s="159">
        <f>'10'!M21</f>
        <v>0</v>
      </c>
      <c r="N46" s="159">
        <f>'10'!N21</f>
        <v>0</v>
      </c>
      <c r="O46" s="159">
        <f>'10'!O21</f>
        <v>0</v>
      </c>
      <c r="P46" s="159">
        <f>'10'!P21</f>
        <v>0</v>
      </c>
      <c r="Q46" s="159">
        <f>'10'!Q21</f>
        <v>0</v>
      </c>
    </row>
    <row r="47" spans="1:17" ht="22.5">
      <c r="A47" s="306"/>
      <c r="B47" s="7"/>
      <c r="C47" s="7"/>
      <c r="D47" s="7"/>
      <c r="E47" s="7"/>
      <c r="F47" s="7"/>
      <c r="G47" s="7"/>
      <c r="H47" s="7"/>
      <c r="I47" s="7"/>
      <c r="J47" s="7"/>
      <c r="K47" s="8" t="s">
        <v>11</v>
      </c>
      <c r="L47" s="159">
        <f t="shared" si="0"/>
        <v>16095.648161925</v>
      </c>
      <c r="M47" s="159">
        <f>'10'!M22</f>
        <v>2892.6</v>
      </c>
      <c r="N47" s="159">
        <f>'10'!N22</f>
        <v>3063.2634</v>
      </c>
      <c r="O47" s="159">
        <f>'10'!O22</f>
        <v>3216.42657</v>
      </c>
      <c r="P47" s="159">
        <f>'10'!P22</f>
        <v>3377.2478985000002</v>
      </c>
      <c r="Q47" s="159">
        <f>'10'!Q22</f>
        <v>3546.1102934250002</v>
      </c>
    </row>
    <row r="48" spans="1:17" ht="22.5">
      <c r="A48" s="306"/>
      <c r="B48" s="7"/>
      <c r="C48" s="7"/>
      <c r="D48" s="7"/>
      <c r="E48" s="7"/>
      <c r="F48" s="7"/>
      <c r="G48" s="7"/>
      <c r="H48" s="7"/>
      <c r="I48" s="7"/>
      <c r="J48" s="7"/>
      <c r="K48" s="8" t="s">
        <v>12</v>
      </c>
      <c r="L48" s="159">
        <f t="shared" si="0"/>
        <v>0</v>
      </c>
      <c r="M48" s="159">
        <f>'10'!M23</f>
        <v>0</v>
      </c>
      <c r="N48" s="159">
        <f>'10'!N23</f>
        <v>0</v>
      </c>
      <c r="O48" s="159">
        <f>'10'!O23</f>
        <v>0</v>
      </c>
      <c r="P48" s="159">
        <f>'10'!P23</f>
        <v>0</v>
      </c>
      <c r="Q48" s="159">
        <f>'10'!Q23</f>
        <v>0</v>
      </c>
    </row>
    <row r="49" spans="1:17" ht="12.75">
      <c r="A49" s="307"/>
      <c r="B49" s="7"/>
      <c r="C49" s="7"/>
      <c r="D49" s="7"/>
      <c r="E49" s="7"/>
      <c r="F49" s="7"/>
      <c r="G49" s="7"/>
      <c r="H49" s="7"/>
      <c r="I49" s="7"/>
      <c r="J49" s="7"/>
      <c r="K49" s="8" t="s">
        <v>13</v>
      </c>
      <c r="L49" s="159">
        <f t="shared" si="0"/>
        <v>152.465173075</v>
      </c>
      <c r="M49" s="159">
        <f>'10'!M24</f>
        <v>27.4</v>
      </c>
      <c r="N49" s="159">
        <f>'10'!N24</f>
        <v>29.016599999999997</v>
      </c>
      <c r="O49" s="159">
        <f>'10'!O24</f>
        <v>30.467429999999997</v>
      </c>
      <c r="P49" s="159">
        <f>'10'!P24</f>
        <v>31.990801499999996</v>
      </c>
      <c r="Q49" s="159">
        <f>'10'!Q24</f>
        <v>33.590341575</v>
      </c>
    </row>
    <row r="50" spans="1:17" ht="22.5" customHeight="1">
      <c r="A50" s="305" t="s">
        <v>54</v>
      </c>
      <c r="B50" s="7"/>
      <c r="C50" s="7"/>
      <c r="D50" s="7"/>
      <c r="E50" s="7"/>
      <c r="F50" s="7"/>
      <c r="G50" s="7"/>
      <c r="H50" s="7"/>
      <c r="I50" s="7"/>
      <c r="J50" s="7"/>
      <c r="K50" s="8" t="s">
        <v>10</v>
      </c>
      <c r="L50" s="159">
        <f t="shared" si="0"/>
        <v>0</v>
      </c>
      <c r="M50" s="159">
        <f>'11'!M22</f>
        <v>0</v>
      </c>
      <c r="N50" s="159">
        <f>'11'!N22</f>
        <v>0</v>
      </c>
      <c r="O50" s="159">
        <f>'11'!O22</f>
        <v>0</v>
      </c>
      <c r="P50" s="159">
        <f>'11'!P22</f>
        <v>0</v>
      </c>
      <c r="Q50" s="159">
        <f>'11'!Q22</f>
        <v>0</v>
      </c>
    </row>
    <row r="51" spans="1:17" ht="22.5">
      <c r="A51" s="306"/>
      <c r="B51" s="7"/>
      <c r="C51" s="7"/>
      <c r="D51" s="7"/>
      <c r="E51" s="7"/>
      <c r="F51" s="7"/>
      <c r="G51" s="7"/>
      <c r="H51" s="7"/>
      <c r="I51" s="7"/>
      <c r="J51" s="7"/>
      <c r="K51" s="8" t="s">
        <v>11</v>
      </c>
      <c r="L51" s="159">
        <f t="shared" si="0"/>
        <v>55.7</v>
      </c>
      <c r="M51" s="159">
        <f>'11'!M23</f>
        <v>10</v>
      </c>
      <c r="N51" s="159">
        <f>'11'!N23</f>
        <v>10.6</v>
      </c>
      <c r="O51" s="159">
        <f>'11'!O23</f>
        <v>11.1</v>
      </c>
      <c r="P51" s="159">
        <f>'11'!P23</f>
        <v>11.7</v>
      </c>
      <c r="Q51" s="159">
        <f>'11'!Q23</f>
        <v>12.3</v>
      </c>
    </row>
    <row r="52" spans="1:17" ht="22.5">
      <c r="A52" s="306"/>
      <c r="B52" s="7"/>
      <c r="C52" s="7"/>
      <c r="D52" s="7"/>
      <c r="E52" s="7"/>
      <c r="F52" s="7"/>
      <c r="G52" s="7"/>
      <c r="H52" s="7"/>
      <c r="I52" s="7"/>
      <c r="J52" s="7"/>
      <c r="K52" s="8" t="s">
        <v>12</v>
      </c>
      <c r="L52" s="159">
        <f t="shared" si="0"/>
        <v>0</v>
      </c>
      <c r="M52" s="159">
        <f>'11'!M24</f>
        <v>0</v>
      </c>
      <c r="N52" s="159">
        <f>'11'!N24</f>
        <v>0</v>
      </c>
      <c r="O52" s="159">
        <f>'11'!O24</f>
        <v>0</v>
      </c>
      <c r="P52" s="159">
        <f>'11'!P24</f>
        <v>0</v>
      </c>
      <c r="Q52" s="159">
        <f>'11'!Q24</f>
        <v>0</v>
      </c>
    </row>
    <row r="53" spans="1:17" ht="12.75">
      <c r="A53" s="306"/>
      <c r="B53" s="7"/>
      <c r="C53" s="7"/>
      <c r="D53" s="7"/>
      <c r="E53" s="7"/>
      <c r="F53" s="7"/>
      <c r="G53" s="7"/>
      <c r="H53" s="7"/>
      <c r="I53" s="7"/>
      <c r="J53" s="7"/>
      <c r="K53" s="8" t="s">
        <v>13</v>
      </c>
      <c r="L53" s="159">
        <f t="shared" si="0"/>
        <v>0</v>
      </c>
      <c r="M53" s="159">
        <f>'11'!M25</f>
        <v>0</v>
      </c>
      <c r="N53" s="159">
        <f>'11'!N25</f>
        <v>0</v>
      </c>
      <c r="O53" s="159">
        <f>'11'!O25</f>
        <v>0</v>
      </c>
      <c r="P53" s="159">
        <f>'11'!P25</f>
        <v>0</v>
      </c>
      <c r="Q53" s="159">
        <f>'11'!Q25</f>
        <v>0</v>
      </c>
    </row>
    <row r="54" spans="1:17" ht="22.5" customHeight="1">
      <c r="A54" s="308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8" t="s">
        <v>10</v>
      </c>
      <c r="L54" s="159">
        <f t="shared" si="0"/>
        <v>0</v>
      </c>
      <c r="M54" s="159">
        <f>'12'!M44</f>
        <v>0</v>
      </c>
      <c r="N54" s="159">
        <f>'12'!N44</f>
        <v>0</v>
      </c>
      <c r="O54" s="159">
        <f>'12'!O44</f>
        <v>0</v>
      </c>
      <c r="P54" s="159">
        <f>'12'!P44</f>
        <v>0</v>
      </c>
      <c r="Q54" s="159">
        <f>'12'!Q44</f>
        <v>0</v>
      </c>
    </row>
    <row r="55" spans="1:17" ht="22.5">
      <c r="A55" s="309"/>
      <c r="B55" s="7"/>
      <c r="C55" s="7"/>
      <c r="D55" s="7"/>
      <c r="E55" s="7"/>
      <c r="F55" s="7"/>
      <c r="G55" s="7"/>
      <c r="H55" s="7"/>
      <c r="I55" s="7"/>
      <c r="J55" s="7"/>
      <c r="K55" s="8" t="s">
        <v>11</v>
      </c>
      <c r="L55" s="159">
        <f t="shared" si="0"/>
        <v>537.4952925</v>
      </c>
      <c r="M55" s="159">
        <f>'12'!M45</f>
        <v>96.7</v>
      </c>
      <c r="N55" s="159">
        <f>'12'!N45</f>
        <v>102.39699999999999</v>
      </c>
      <c r="O55" s="159">
        <f>'12'!O45</f>
        <v>107.49185</v>
      </c>
      <c r="P55" s="159">
        <f>'12'!P45</f>
        <v>112.9064425</v>
      </c>
      <c r="Q55" s="159">
        <f>'12'!Q45</f>
        <v>118</v>
      </c>
    </row>
    <row r="56" spans="1:17" ht="22.5">
      <c r="A56" s="309"/>
      <c r="B56" s="7"/>
      <c r="C56" s="7"/>
      <c r="D56" s="7"/>
      <c r="E56" s="7"/>
      <c r="F56" s="7"/>
      <c r="G56" s="7"/>
      <c r="H56" s="7"/>
      <c r="I56" s="7"/>
      <c r="J56" s="7"/>
      <c r="K56" s="8" t="s">
        <v>12</v>
      </c>
      <c r="L56" s="159">
        <f t="shared" si="0"/>
        <v>0</v>
      </c>
      <c r="M56" s="159">
        <f>'12'!M46</f>
        <v>0</v>
      </c>
      <c r="N56" s="159">
        <f>'12'!N46</f>
        <v>0</v>
      </c>
      <c r="O56" s="159">
        <f>'12'!O46</f>
        <v>0</v>
      </c>
      <c r="P56" s="159">
        <f>'12'!P46</f>
        <v>0</v>
      </c>
      <c r="Q56" s="159">
        <f>'12'!Q46</f>
        <v>0</v>
      </c>
    </row>
    <row r="57" spans="1:17" ht="12.75">
      <c r="A57" s="310"/>
      <c r="B57" s="7"/>
      <c r="C57" s="7"/>
      <c r="D57" s="7"/>
      <c r="E57" s="7"/>
      <c r="F57" s="7"/>
      <c r="G57" s="7"/>
      <c r="H57" s="7"/>
      <c r="I57" s="7"/>
      <c r="J57" s="7"/>
      <c r="K57" s="8" t="s">
        <v>13</v>
      </c>
      <c r="L57" s="159">
        <f t="shared" si="0"/>
        <v>0</v>
      </c>
      <c r="M57" s="159">
        <f>'12'!M47</f>
        <v>0</v>
      </c>
      <c r="N57" s="159">
        <f>'12'!N47</f>
        <v>0</v>
      </c>
      <c r="O57" s="159">
        <f>'12'!O47</f>
        <v>0</v>
      </c>
      <c r="P57" s="159">
        <f>'12'!P47</f>
        <v>0</v>
      </c>
      <c r="Q57" s="159">
        <f>'12'!Q47</f>
        <v>0</v>
      </c>
    </row>
    <row r="58" spans="1:17" ht="22.5">
      <c r="A58" s="305" t="s">
        <v>180</v>
      </c>
      <c r="B58" s="7"/>
      <c r="C58" s="7"/>
      <c r="D58" s="7"/>
      <c r="E58" s="7"/>
      <c r="F58" s="7"/>
      <c r="G58" s="7"/>
      <c r="H58" s="7"/>
      <c r="I58" s="7"/>
      <c r="J58" s="7"/>
      <c r="K58" s="8" t="s">
        <v>10</v>
      </c>
      <c r="L58" s="159">
        <f t="shared" si="0"/>
        <v>0</v>
      </c>
      <c r="M58" s="159">
        <f>'13'!M34</f>
        <v>0</v>
      </c>
      <c r="N58" s="159">
        <f>'13'!N34</f>
        <v>0</v>
      </c>
      <c r="O58" s="159">
        <f>'13'!O34</f>
        <v>0</v>
      </c>
      <c r="P58" s="159">
        <f>'13'!P34</f>
        <v>0</v>
      </c>
      <c r="Q58" s="159">
        <f>'13'!Q34</f>
        <v>0</v>
      </c>
    </row>
    <row r="59" spans="1:17" ht="22.5">
      <c r="A59" s="306"/>
      <c r="B59" s="7"/>
      <c r="C59" s="7"/>
      <c r="D59" s="7"/>
      <c r="E59" s="7"/>
      <c r="F59" s="7"/>
      <c r="G59" s="7"/>
      <c r="H59" s="7"/>
      <c r="I59" s="7"/>
      <c r="J59" s="7"/>
      <c r="K59" s="8" t="s">
        <v>11</v>
      </c>
      <c r="L59" s="159">
        <f t="shared" si="0"/>
        <v>178207.5995388125</v>
      </c>
      <c r="M59" s="159">
        <f>'13'!M35</f>
        <v>32026.3</v>
      </c>
      <c r="N59" s="159">
        <f>'13'!N35</f>
        <v>33915.7705</v>
      </c>
      <c r="O59" s="159">
        <f>'13'!O35</f>
        <v>35611.644025</v>
      </c>
      <c r="P59" s="159">
        <f>'13'!P35</f>
        <v>37392.05122625</v>
      </c>
      <c r="Q59" s="159">
        <f>'13'!Q35</f>
        <v>39261.8337875625</v>
      </c>
    </row>
    <row r="60" spans="1:17" ht="22.5">
      <c r="A60" s="306"/>
      <c r="B60" s="7"/>
      <c r="C60" s="7"/>
      <c r="D60" s="7"/>
      <c r="E60" s="7"/>
      <c r="F60" s="7"/>
      <c r="G60" s="7"/>
      <c r="H60" s="7"/>
      <c r="I60" s="7"/>
      <c r="J60" s="7"/>
      <c r="K60" s="8" t="s">
        <v>12</v>
      </c>
      <c r="L60" s="159">
        <f t="shared" si="0"/>
        <v>0</v>
      </c>
      <c r="M60" s="159">
        <f>'13'!M36</f>
        <v>0</v>
      </c>
      <c r="N60" s="159">
        <f>'13'!N36</f>
        <v>0</v>
      </c>
      <c r="O60" s="159">
        <f>'13'!O36</f>
        <v>0</v>
      </c>
      <c r="P60" s="159">
        <f>'13'!P36</f>
        <v>0</v>
      </c>
      <c r="Q60" s="159">
        <f>'13'!Q36</f>
        <v>0</v>
      </c>
    </row>
    <row r="61" spans="1:17" ht="12.75">
      <c r="A61" s="307"/>
      <c r="B61" s="10"/>
      <c r="C61" s="10"/>
      <c r="D61" s="10"/>
      <c r="E61" s="10"/>
      <c r="F61" s="10"/>
      <c r="G61" s="10"/>
      <c r="H61" s="10"/>
      <c r="I61" s="10"/>
      <c r="J61" s="10"/>
      <c r="K61" s="29" t="s">
        <v>13</v>
      </c>
      <c r="L61" s="159">
        <f t="shared" si="0"/>
        <v>0</v>
      </c>
      <c r="M61" s="159">
        <f>'13'!M37</f>
        <v>0</v>
      </c>
      <c r="N61" s="159">
        <f>'13'!N37</f>
        <v>0</v>
      </c>
      <c r="O61" s="159">
        <f>'13'!O37</f>
        <v>0</v>
      </c>
      <c r="P61" s="159">
        <f>'13'!P37</f>
        <v>0</v>
      </c>
      <c r="Q61" s="159">
        <f>'13'!Q37</f>
        <v>0</v>
      </c>
    </row>
    <row r="62" spans="1:17" ht="25.5" customHeight="1">
      <c r="A62" s="305" t="s">
        <v>127</v>
      </c>
      <c r="B62" s="7"/>
      <c r="C62" s="7"/>
      <c r="D62" s="7"/>
      <c r="E62" s="7"/>
      <c r="F62" s="7"/>
      <c r="G62" s="7"/>
      <c r="H62" s="7"/>
      <c r="I62" s="7"/>
      <c r="J62" s="7"/>
      <c r="K62" s="8" t="s">
        <v>10</v>
      </c>
      <c r="L62" s="159">
        <f t="shared" si="0"/>
        <v>12963</v>
      </c>
      <c r="M62" s="159">
        <f>'14'!M24</f>
        <v>11200</v>
      </c>
      <c r="N62" s="159">
        <f>'14'!N24</f>
        <v>1763</v>
      </c>
      <c r="O62" s="159">
        <f>'14'!O24</f>
        <v>0</v>
      </c>
      <c r="P62" s="159">
        <f>'14'!P24</f>
        <v>0</v>
      </c>
      <c r="Q62" s="159">
        <f>'14'!Q24</f>
        <v>0</v>
      </c>
    </row>
    <row r="63" spans="1:17" ht="22.5">
      <c r="A63" s="306"/>
      <c r="B63" s="7"/>
      <c r="C63" s="7"/>
      <c r="D63" s="7"/>
      <c r="E63" s="7"/>
      <c r="F63" s="7"/>
      <c r="G63" s="7"/>
      <c r="H63" s="7"/>
      <c r="I63" s="7"/>
      <c r="J63" s="7"/>
      <c r="K63" s="8" t="s">
        <v>11</v>
      </c>
      <c r="L63" s="159">
        <f t="shared" si="0"/>
        <v>1000</v>
      </c>
      <c r="M63" s="159">
        <f>'14'!M25</f>
        <v>408.5</v>
      </c>
      <c r="N63" s="159">
        <f>'14'!N25</f>
        <v>591.5</v>
      </c>
      <c r="O63" s="159">
        <f>'14'!O25</f>
        <v>0</v>
      </c>
      <c r="P63" s="159">
        <f>'14'!P25</f>
        <v>0</v>
      </c>
      <c r="Q63" s="159">
        <f>'14'!Q25</f>
        <v>0</v>
      </c>
    </row>
    <row r="64" spans="1:17" ht="22.5">
      <c r="A64" s="306"/>
      <c r="B64" s="7"/>
      <c r="C64" s="7"/>
      <c r="D64" s="7"/>
      <c r="E64" s="7"/>
      <c r="F64" s="7"/>
      <c r="G64" s="7"/>
      <c r="H64" s="7"/>
      <c r="I64" s="7"/>
      <c r="J64" s="7"/>
      <c r="K64" s="8" t="s">
        <v>12</v>
      </c>
      <c r="L64" s="159">
        <f t="shared" si="0"/>
        <v>6819.8</v>
      </c>
      <c r="M64" s="159">
        <f>'14'!M26</f>
        <v>819.8</v>
      </c>
      <c r="N64" s="159">
        <f>'14'!N26</f>
        <v>6000</v>
      </c>
      <c r="O64" s="159">
        <f>'14'!O26</f>
        <v>0</v>
      </c>
      <c r="P64" s="159">
        <f>'14'!P26</f>
        <v>0</v>
      </c>
      <c r="Q64" s="159">
        <f>'14'!Q26</f>
        <v>0</v>
      </c>
    </row>
    <row r="65" spans="1:17" ht="12.75">
      <c r="A65" s="307"/>
      <c r="B65" s="7"/>
      <c r="C65" s="7"/>
      <c r="D65" s="7"/>
      <c r="E65" s="7"/>
      <c r="F65" s="7"/>
      <c r="G65" s="7"/>
      <c r="H65" s="7"/>
      <c r="I65" s="7"/>
      <c r="J65" s="7"/>
      <c r="K65" s="8" t="s">
        <v>13</v>
      </c>
      <c r="L65" s="159">
        <f t="shared" si="0"/>
        <v>11090</v>
      </c>
      <c r="M65" s="159">
        <f>'14'!M27</f>
        <v>0</v>
      </c>
      <c r="N65" s="159">
        <f>'14'!N27</f>
        <v>11090</v>
      </c>
      <c r="O65" s="159">
        <f>'14'!O27</f>
        <v>0</v>
      </c>
      <c r="P65" s="159">
        <f>'14'!P27</f>
        <v>0</v>
      </c>
      <c r="Q65" s="159">
        <f>'14'!Q27</f>
        <v>0</v>
      </c>
    </row>
    <row r="66" spans="1:17" ht="22.5">
      <c r="A66" s="305" t="s">
        <v>183</v>
      </c>
      <c r="B66" s="7"/>
      <c r="C66" s="7"/>
      <c r="D66" s="7"/>
      <c r="E66" s="7"/>
      <c r="F66" s="7"/>
      <c r="G66" s="7"/>
      <c r="H66" s="7"/>
      <c r="I66" s="7"/>
      <c r="J66" s="7"/>
      <c r="K66" s="8" t="s">
        <v>10</v>
      </c>
      <c r="L66" s="159">
        <f t="shared" si="0"/>
        <v>0</v>
      </c>
      <c r="M66" s="159">
        <f>'15'!M42</f>
        <v>0</v>
      </c>
      <c r="N66" s="159">
        <f>'15'!N42</f>
        <v>0</v>
      </c>
      <c r="O66" s="159">
        <f>'15'!O42</f>
        <v>0</v>
      </c>
      <c r="P66" s="159">
        <f>'15'!P42</f>
        <v>0</v>
      </c>
      <c r="Q66" s="159">
        <f>'15'!Q42</f>
        <v>0</v>
      </c>
    </row>
    <row r="67" spans="1:17" ht="22.5">
      <c r="A67" s="306"/>
      <c r="B67" s="7"/>
      <c r="C67" s="7"/>
      <c r="D67" s="7"/>
      <c r="E67" s="7"/>
      <c r="F67" s="7"/>
      <c r="G67" s="7"/>
      <c r="H67" s="7"/>
      <c r="I67" s="7"/>
      <c r="J67" s="7"/>
      <c r="K67" s="8" t="s">
        <v>11</v>
      </c>
      <c r="L67" s="159">
        <f t="shared" si="0"/>
        <v>24500</v>
      </c>
      <c r="M67" s="159">
        <f>'15'!M43</f>
        <v>0</v>
      </c>
      <c r="N67" s="159">
        <f>'15'!N43</f>
        <v>12250</v>
      </c>
      <c r="O67" s="159">
        <f>'15'!O43</f>
        <v>12250</v>
      </c>
      <c r="P67" s="159">
        <f>'15'!P43</f>
        <v>0</v>
      </c>
      <c r="Q67" s="159">
        <f>'15'!Q43</f>
        <v>0</v>
      </c>
    </row>
    <row r="68" spans="1:17" ht="22.5">
      <c r="A68" s="306"/>
      <c r="B68" s="7"/>
      <c r="C68" s="7"/>
      <c r="D68" s="7"/>
      <c r="E68" s="7"/>
      <c r="F68" s="7"/>
      <c r="G68" s="7"/>
      <c r="H68" s="7"/>
      <c r="I68" s="7"/>
      <c r="J68" s="7"/>
      <c r="K68" s="8" t="s">
        <v>12</v>
      </c>
      <c r="L68" s="159">
        <f t="shared" si="0"/>
        <v>49000</v>
      </c>
      <c r="M68" s="159">
        <f>'15'!M44</f>
        <v>0</v>
      </c>
      <c r="N68" s="159">
        <f>'15'!N44</f>
        <v>24500</v>
      </c>
      <c r="O68" s="159">
        <f>'15'!O44</f>
        <v>24500</v>
      </c>
      <c r="P68" s="159">
        <f>'15'!P44</f>
        <v>0</v>
      </c>
      <c r="Q68" s="159">
        <f>'15'!Q44</f>
        <v>0</v>
      </c>
    </row>
    <row r="69" spans="1:17" ht="15.75" customHeight="1">
      <c r="A69" s="307"/>
      <c r="B69" s="7"/>
      <c r="C69" s="7"/>
      <c r="D69" s="7"/>
      <c r="E69" s="7"/>
      <c r="F69" s="7"/>
      <c r="G69" s="7"/>
      <c r="H69" s="7"/>
      <c r="I69" s="7"/>
      <c r="J69" s="7"/>
      <c r="K69" s="29" t="s">
        <v>13</v>
      </c>
      <c r="L69" s="159">
        <f t="shared" si="0"/>
        <v>138080</v>
      </c>
      <c r="M69" s="159">
        <f>'15'!M45</f>
        <v>18080</v>
      </c>
      <c r="N69" s="159">
        <f>'15'!N45</f>
        <v>60000</v>
      </c>
      <c r="O69" s="159">
        <f>'15'!O45</f>
        <v>60000</v>
      </c>
      <c r="P69" s="159">
        <f>'15'!P45</f>
        <v>0</v>
      </c>
      <c r="Q69" s="159">
        <f>'15'!Q45</f>
        <v>0</v>
      </c>
    </row>
    <row r="70" spans="1:17" ht="22.5">
      <c r="A70" s="312" t="s">
        <v>16</v>
      </c>
      <c r="B70" s="313"/>
      <c r="C70" s="313"/>
      <c r="D70" s="313"/>
      <c r="E70" s="313"/>
      <c r="F70" s="313"/>
      <c r="G70" s="313"/>
      <c r="H70" s="313"/>
      <c r="I70" s="313"/>
      <c r="J70" s="313"/>
      <c r="K70" s="8" t="s">
        <v>10</v>
      </c>
      <c r="L70" s="159">
        <f t="shared" si="0"/>
        <v>497376.2282256125</v>
      </c>
      <c r="M70" s="160">
        <f>M8+M12+M16+M20+M24+M29+M33+M37+M42+M46+M50+M54+M58+M62+M66</f>
        <v>232347.80000000002</v>
      </c>
      <c r="N70" s="160">
        <f>N8+N12+N16+N20+N24+N29+N33+N37+N42+N46+N50+N54+N58+N62+N66</f>
        <v>186492.0129</v>
      </c>
      <c r="O70" s="160">
        <f>O8+O12+O16+O20+O24+O29+O33+O37+O42+O46+O50+O54+O58+O62+O66</f>
        <v>33057.063545</v>
      </c>
      <c r="P70" s="160">
        <f>P8+P12+P16+P20+P24+P29+P33+P37+P42+P46+P50+P54+P58+P62+P66</f>
        <v>26841.36672225</v>
      </c>
      <c r="Q70" s="160">
        <f>Q8+Q12+Q16+Q20+Q24+Q29+Q33+Q37+Q42+Q46+Q50+Q54+Q58+Q62+Q66</f>
        <v>18637.9850583625</v>
      </c>
    </row>
    <row r="71" spans="1:17" ht="22.5">
      <c r="A71" s="314"/>
      <c r="B71" s="313"/>
      <c r="C71" s="313"/>
      <c r="D71" s="313"/>
      <c r="E71" s="313"/>
      <c r="F71" s="313"/>
      <c r="G71" s="313"/>
      <c r="H71" s="313"/>
      <c r="I71" s="313"/>
      <c r="J71" s="313"/>
      <c r="K71" s="8" t="s">
        <v>11</v>
      </c>
      <c r="L71" s="159">
        <f t="shared" si="0"/>
        <v>594330.5426432624</v>
      </c>
      <c r="M71" s="160">
        <f aca="true" t="shared" si="1" ref="M71:Q73">M9+M13+M17+M21+M25+M30+M34+M38+M43+M47+M51+M55+M59+M63+M67</f>
        <v>115629.20000000001</v>
      </c>
      <c r="N71" s="160">
        <f t="shared" si="1"/>
        <v>121198.81509999998</v>
      </c>
      <c r="O71" s="160">
        <f t="shared" si="1"/>
        <v>120112.64585500001</v>
      </c>
      <c r="P71" s="160">
        <f t="shared" si="1"/>
        <v>114526.94314775</v>
      </c>
      <c r="Q71" s="160">
        <f t="shared" si="1"/>
        <v>122862.9385405125</v>
      </c>
    </row>
    <row r="72" spans="1:17" ht="22.5">
      <c r="A72" s="314"/>
      <c r="B72" s="313"/>
      <c r="C72" s="313"/>
      <c r="D72" s="313"/>
      <c r="E72" s="313"/>
      <c r="F72" s="313"/>
      <c r="G72" s="313"/>
      <c r="H72" s="313"/>
      <c r="I72" s="313"/>
      <c r="J72" s="313"/>
      <c r="K72" s="8" t="s">
        <v>12</v>
      </c>
      <c r="L72" s="159">
        <f t="shared" si="0"/>
        <v>372674.40875000006</v>
      </c>
      <c r="M72" s="160">
        <f t="shared" si="1"/>
        <v>115943.40000000001</v>
      </c>
      <c r="N72" s="160">
        <f t="shared" si="1"/>
        <v>83556.5</v>
      </c>
      <c r="O72" s="160">
        <f t="shared" si="1"/>
        <v>73170.5</v>
      </c>
      <c r="P72" s="160">
        <f t="shared" si="1"/>
        <v>50600.575</v>
      </c>
      <c r="Q72" s="160">
        <f t="shared" si="1"/>
        <v>49403.43375</v>
      </c>
    </row>
    <row r="73" spans="1:17" ht="15" customHeight="1">
      <c r="A73" s="314"/>
      <c r="B73" s="313"/>
      <c r="C73" s="313"/>
      <c r="D73" s="313"/>
      <c r="E73" s="313"/>
      <c r="F73" s="313"/>
      <c r="G73" s="313"/>
      <c r="H73" s="313"/>
      <c r="I73" s="313"/>
      <c r="J73" s="313"/>
      <c r="K73" s="8" t="s">
        <v>13</v>
      </c>
      <c r="L73" s="159">
        <f>M73+N73+O73+P73+Q73</f>
        <v>747725.518588475</v>
      </c>
      <c r="M73" s="160">
        <f t="shared" si="1"/>
        <v>170586.69999999998</v>
      </c>
      <c r="N73" s="160">
        <f t="shared" si="1"/>
        <v>165439.7838</v>
      </c>
      <c r="O73" s="160">
        <f t="shared" si="1"/>
        <v>152131.84799</v>
      </c>
      <c r="P73" s="160">
        <f t="shared" si="1"/>
        <v>144550.9203895</v>
      </c>
      <c r="Q73" s="160">
        <f t="shared" si="1"/>
        <v>115016.266408975</v>
      </c>
    </row>
    <row r="74" spans="1:17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4" t="s">
        <v>30</v>
      </c>
      <c r="L74" s="161">
        <f>M74+N74+O74+P74+Q74</f>
        <v>2212106.69820735</v>
      </c>
      <c r="M74" s="162">
        <f>M70+M71+M72+M73</f>
        <v>634507.1</v>
      </c>
      <c r="N74" s="162">
        <f>N70+N71+N72+N73</f>
        <v>556687.1118</v>
      </c>
      <c r="O74" s="162">
        <f>O70+O71+O72+O73</f>
        <v>378472.05739</v>
      </c>
      <c r="P74" s="162">
        <f>P70+P71+P72+P73</f>
        <v>336519.80525950005</v>
      </c>
      <c r="Q74" s="162">
        <f>Q70+Q71+Q72+Q73</f>
        <v>305920.62375785003</v>
      </c>
    </row>
    <row r="75" spans="2:17" ht="12.75">
      <c r="B75" s="49"/>
      <c r="C75" s="49"/>
      <c r="D75" s="49"/>
      <c r="E75" s="49"/>
      <c r="F75" s="49"/>
      <c r="G75" s="49"/>
      <c r="L75" s="163"/>
      <c r="M75" s="164"/>
      <c r="N75" s="164"/>
      <c r="O75" s="164"/>
      <c r="P75" s="164"/>
      <c r="Q75" s="164"/>
    </row>
    <row r="76" spans="1:17" ht="12.75" customHeight="1">
      <c r="A76" s="165" t="s">
        <v>182</v>
      </c>
      <c r="B76" s="298" t="s">
        <v>63</v>
      </c>
      <c r="C76" s="299"/>
      <c r="D76" s="299"/>
      <c r="E76" s="299"/>
      <c r="F76" s="299"/>
      <c r="G76" s="299"/>
      <c r="H76" s="299"/>
      <c r="I76" s="299"/>
      <c r="J76" s="299"/>
      <c r="K76" s="300"/>
      <c r="L76" s="163">
        <f aca="true" t="shared" si="2" ref="L76:L106">M76+N76+O76+P76+Q76</f>
        <v>366306.0318121875</v>
      </c>
      <c r="M76" s="163">
        <f>1!M26+2!M67+3!M41+4!M56+5!M41+6!M85+7!M35+8!M26+'10'!M26+'11'!M27+'12'!M49+'13'!M39+'14'!M29+'15'!M47</f>
        <v>64952.99999999999</v>
      </c>
      <c r="N76" s="163">
        <f>1!N26+2!N67+3!N41+4!N56+5!N41+6!N85+7!N35+8!N26+'10'!N26+'11'!N27+'12'!N49+'13'!N39+'14'!N29+'15'!N47</f>
        <v>71856.89749999999</v>
      </c>
      <c r="O76" s="163">
        <f>1!O26+2!O67+3!O41+4!O56+5!O41+6!O85+7!O35+8!O26+'10'!O26+'11'!O27+'12'!O49+'13'!O39+'14'!O29+'15'!O47</f>
        <v>71846.632375</v>
      </c>
      <c r="P76" s="163">
        <f>1!P26+2!P67+3!P41+4!P56+5!P41+6!P85+7!P35+8!P26+'10'!P26+'11'!P27+'12'!P49+'13'!P39+'14'!P29+'15'!P47</f>
        <v>76790.87899375001</v>
      </c>
      <c r="Q76" s="163">
        <f>1!Q26+2!Q67+3!Q41+4!Q56+5!Q41+6!Q85+7!Q35+8!Q26+'10'!Q26+'11'!Q27+'12'!Q49+'13'!Q39+'14'!Q29+'15'!Q47</f>
        <v>80858.62294343748</v>
      </c>
    </row>
    <row r="77" spans="1:17" ht="12.75" customHeight="1">
      <c r="A77" s="99"/>
      <c r="B77" s="298" t="s">
        <v>64</v>
      </c>
      <c r="C77" s="299"/>
      <c r="D77" s="299"/>
      <c r="E77" s="299"/>
      <c r="F77" s="299"/>
      <c r="G77" s="299"/>
      <c r="H77" s="299"/>
      <c r="I77" s="299"/>
      <c r="J77" s="299"/>
      <c r="K77" s="300"/>
      <c r="L77" s="163">
        <f t="shared" si="2"/>
        <v>587072.4057601625</v>
      </c>
      <c r="M77" s="163">
        <f>1!M27+2!M68+3!M42+4!M57+5!M42+6!M86+7!M36+8!M27+'10'!M27+'11'!M28+'12'!M50+'13'!M40+'14'!M30+'15'!M48</f>
        <v>115006.9</v>
      </c>
      <c r="N77" s="163">
        <f>1!N27+2!N68+3!N42+4!N57+5!N42+6!N86+7!N36+8!N27+'10'!N27+'11'!N28+'12'!N50+'13'!N40+'14'!N30+'15'!N48</f>
        <v>125190.5773</v>
      </c>
      <c r="O77" s="163">
        <f>1!O27+2!O68+3!O42+4!O57+5!O42+6!O86+7!O36+8!O27+'10'!O27+'11'!O28+'12'!O50+'13'!O40+'14'!O30+'15'!O48</f>
        <v>113648.31616500001</v>
      </c>
      <c r="P77" s="163">
        <f>1!P27+2!P68+3!P42+4!P57+5!P42+6!P86+7!P36+8!P27+'10'!P27+'11'!P28+'12'!P50+'13'!P40+'14'!P30+'15'!P48</f>
        <v>118490.46697324999</v>
      </c>
      <c r="Q77" s="163">
        <f>1!Q27+2!Q68+3!Q42+4!Q57+5!Q42+6!Q86+7!Q36+8!Q27+'10'!Q27+'11'!Q28+'12'!Q50+'13'!Q40+'14'!Q30+'15'!Q48</f>
        <v>114736.14532191251</v>
      </c>
    </row>
    <row r="78" spans="1:17" ht="15" customHeight="1">
      <c r="A78" s="99"/>
      <c r="B78" s="298" t="s">
        <v>65</v>
      </c>
      <c r="C78" s="299"/>
      <c r="D78" s="299"/>
      <c r="E78" s="299"/>
      <c r="F78" s="299"/>
      <c r="G78" s="299"/>
      <c r="H78" s="299"/>
      <c r="I78" s="299"/>
      <c r="J78" s="299"/>
      <c r="K78" s="300"/>
      <c r="L78" s="163">
        <f t="shared" si="2"/>
        <v>461.90000000000003</v>
      </c>
      <c r="M78" s="163">
        <f>1!M28+2!M69+3!M43+4!M58+5!M43+6!M87+7!M37+8!M28+'10'!M28+'11'!M29+'12'!M51+'13'!M41+'14'!M31+'15'!M49</f>
        <v>83</v>
      </c>
      <c r="N78" s="163">
        <f>1!N28+2!N69+3!N43+4!N58+5!N43+6!N87+7!N37+8!N28+'10'!N28+'11'!N29+'12'!N51+'13'!N41+'14'!N31+'15'!N49</f>
        <v>87.9</v>
      </c>
      <c r="O78" s="163">
        <f>1!O28+2!O69+3!O43+4!O58+5!O43+6!O87+7!O37+8!O28+'10'!O28+'11'!O29+'12'!O51+'13'!O41+'14'!O31+'15'!O49</f>
        <v>92.3</v>
      </c>
      <c r="P78" s="163">
        <f>1!P28+2!P69+3!P43+4!P58+5!P43+6!P87+7!P37+8!P28+'10'!P28+'11'!P29+'12'!P51+'13'!P41+'14'!P31+'15'!P49</f>
        <v>96.9</v>
      </c>
      <c r="Q78" s="163">
        <f>1!Q28+2!Q69+3!Q43+4!Q58+5!Q43+6!Q87+7!Q37+8!Q28+'10'!Q28+'11'!Q29+'12'!Q51+'13'!Q41+'14'!Q31+'15'!Q49</f>
        <v>101.8</v>
      </c>
    </row>
    <row r="79" spans="1:17" ht="16.5" customHeight="1">
      <c r="A79" s="99"/>
      <c r="B79" s="298" t="s">
        <v>66</v>
      </c>
      <c r="C79" s="299"/>
      <c r="D79" s="299"/>
      <c r="E79" s="299"/>
      <c r="F79" s="299"/>
      <c r="G79" s="299"/>
      <c r="H79" s="299"/>
      <c r="I79" s="299"/>
      <c r="J79" s="299"/>
      <c r="K79" s="300"/>
      <c r="L79" s="163">
        <f t="shared" si="2"/>
        <v>211913.86534249998</v>
      </c>
      <c r="M79" s="163">
        <f>1!M29+2!M70+3!M44+4!M59+5!M44+6!M88+7!M38+8!M29+'10'!M29+'11'!M30+'12'!M52+'13'!M42+'14'!M32+'15'!M50</f>
        <v>18140</v>
      </c>
      <c r="N79" s="163">
        <f>1!N29+2!N70+3!N44+4!N59+5!N44+6!N88+7!N38+8!N29+'10'!N29+'11'!N30+'12'!N52+'13'!N42+'14'!N32+'15'!N50</f>
        <v>96813.54</v>
      </c>
      <c r="O79" s="163">
        <f>1!O29+2!O70+3!O44+4!O59+5!O44+6!O88+7!O38+8!O29+'10'!O29+'11'!O30+'12'!O52+'13'!O42+'14'!O32+'15'!O50</f>
        <v>96816.717</v>
      </c>
      <c r="P79" s="163">
        <f>1!P29+2!P70+3!P44+4!P59+5!P44+6!P88+7!P38+8!P29+'10'!P29+'11'!P30+'12'!P52+'13'!P42+'14'!P32+'15'!P50</f>
        <v>70.05285</v>
      </c>
      <c r="Q79" s="163">
        <f>1!Q29+2!Q70+3!Q44+4!Q59+5!Q44+6!Q88+7!Q38+8!Q29+'10'!Q29+'11'!Q30+'12'!Q52+'13'!Q42+'14'!Q32+'15'!Q50</f>
        <v>73.55549250000001</v>
      </c>
    </row>
    <row r="80" spans="1:17" ht="15.75" customHeight="1">
      <c r="A80" s="99"/>
      <c r="B80" s="301" t="s">
        <v>140</v>
      </c>
      <c r="C80" s="302"/>
      <c r="D80" s="302"/>
      <c r="E80" s="302"/>
      <c r="F80" s="302"/>
      <c r="G80" s="302"/>
      <c r="H80" s="302"/>
      <c r="I80" s="302"/>
      <c r="J80" s="302"/>
      <c r="K80" s="303"/>
      <c r="L80" s="163">
        <f t="shared" si="2"/>
        <v>1046352.5</v>
      </c>
      <c r="M80" s="163">
        <f>8!M30+9!M30</f>
        <v>436324.2</v>
      </c>
      <c r="N80" s="163">
        <f>8!N30+9!N30</f>
        <v>262738.2</v>
      </c>
      <c r="O80" s="163">
        <f>8!O30+9!O30</f>
        <v>96068.1</v>
      </c>
      <c r="P80" s="163">
        <f>8!P30+9!P30</f>
        <v>141071.50000000003</v>
      </c>
      <c r="Q80" s="163">
        <f>8!Q30+9!Q30</f>
        <v>110150.5</v>
      </c>
    </row>
    <row r="81" spans="1:17" ht="14.25" customHeight="1">
      <c r="A81" s="295"/>
      <c r="B81" s="296"/>
      <c r="C81" s="296"/>
      <c r="D81" s="296"/>
      <c r="E81" s="296"/>
      <c r="F81" s="296"/>
      <c r="G81" s="296"/>
      <c r="H81" s="296"/>
      <c r="I81" s="296"/>
      <c r="J81" s="297"/>
      <c r="K81" s="37" t="s">
        <v>30</v>
      </c>
      <c r="L81" s="100">
        <f t="shared" si="2"/>
        <v>2212106.70291485</v>
      </c>
      <c r="M81" s="100">
        <f>M76+M77+M78+M79+M80</f>
        <v>634507.1</v>
      </c>
      <c r="N81" s="100">
        <f>N76+N77+N78+N79+N80</f>
        <v>556687.1148</v>
      </c>
      <c r="O81" s="100">
        <f>O76+O77+O78+O79+O80</f>
        <v>378472.06554</v>
      </c>
      <c r="P81" s="100">
        <f>P76+P77+P78+P79+P80</f>
        <v>336519.798817</v>
      </c>
      <c r="Q81" s="100">
        <f>Q76+Q77+Q78+Q79+Q80</f>
        <v>305920.62375785</v>
      </c>
    </row>
    <row r="82" spans="12:17" ht="12.75">
      <c r="L82" s="100"/>
      <c r="M82" s="107"/>
      <c r="N82" s="107"/>
      <c r="O82" s="107"/>
      <c r="P82" s="107"/>
      <c r="Q82" s="107"/>
    </row>
    <row r="83" spans="1:17" ht="15.75">
      <c r="A83" s="289" t="s">
        <v>84</v>
      </c>
      <c r="B83" s="290"/>
      <c r="C83" s="290"/>
      <c r="D83" s="290"/>
      <c r="E83" s="290"/>
      <c r="F83" s="290"/>
      <c r="G83" s="290"/>
      <c r="H83" s="290"/>
      <c r="I83" s="290"/>
      <c r="J83" s="290"/>
      <c r="K83" s="291"/>
      <c r="L83" s="85">
        <f t="shared" si="2"/>
        <v>594330.5426432624</v>
      </c>
      <c r="M83" s="109">
        <f>M71</f>
        <v>115629.20000000001</v>
      </c>
      <c r="N83" s="109">
        <f>N71</f>
        <v>121198.81509999998</v>
      </c>
      <c r="O83" s="109">
        <f>O71</f>
        <v>120112.64585500001</v>
      </c>
      <c r="P83" s="109">
        <f>P71</f>
        <v>114526.94314775</v>
      </c>
      <c r="Q83" s="109">
        <f>Q71</f>
        <v>122862.9385405125</v>
      </c>
    </row>
    <row r="84" spans="1:17" ht="15.75">
      <c r="A84" s="292" t="s">
        <v>141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4"/>
      <c r="L84" s="110">
        <f t="shared" si="2"/>
        <v>592774.5108810625</v>
      </c>
      <c r="M84" s="111">
        <f>M85+M100+M101+M102+M103+M104+M105+M106</f>
        <v>106957.7</v>
      </c>
      <c r="N84" s="111">
        <f>N85+N100+N101+N102+N103+N104+N105+N106</f>
        <v>121770.26849999999</v>
      </c>
      <c r="O84" s="111">
        <f>O85+O100+O101+O102+O103+O104+O105+O106</f>
        <v>122100.42692499999</v>
      </c>
      <c r="P84" s="111">
        <f>P85+P100+P101+P102+P103+P104+P105+P106</f>
        <v>116749.57827125001</v>
      </c>
      <c r="Q84" s="111">
        <f>Q85+Q100+Q101+Q102+Q103+Q104+Q105+Q106</f>
        <v>125196.5371848125</v>
      </c>
    </row>
    <row r="85" spans="1:17" ht="15.75" customHeight="1">
      <c r="A85" s="304" t="s">
        <v>71</v>
      </c>
      <c r="B85" s="304"/>
      <c r="C85" s="304"/>
      <c r="D85" s="304"/>
      <c r="E85" s="304"/>
      <c r="F85" s="37"/>
      <c r="G85" s="37"/>
      <c r="H85" s="37"/>
      <c r="I85" s="37"/>
      <c r="J85" s="37"/>
      <c r="K85" s="37"/>
      <c r="L85" s="100">
        <f t="shared" si="2"/>
        <v>513456.8</v>
      </c>
      <c r="M85" s="112">
        <f>M86+M87+M88+M89+M90+M91+M92+M93+M94+M95+M96+M97+M98</f>
        <v>89063.5</v>
      </c>
      <c r="N85" s="112">
        <f>N86+N87+N88+N89+N90+N91+N92+N93+N94+N95+N96+N97+N98</f>
        <v>96755.5</v>
      </c>
      <c r="O85" s="112">
        <f>O86+O87+O88+O89+O90+O91+O92+O93+O94+O95+O96+O97+O98</f>
        <v>102981.5</v>
      </c>
      <c r="P85" s="112">
        <f>P86+P87+P88+P89+P90+P91+P92+P93+P94+P95+P96+P97+P98</f>
        <v>109586.8</v>
      </c>
      <c r="Q85" s="112">
        <f>Q86+Q87+Q88+Q89+Q90+Q91+Q92+Q93+Q94+Q95+Q96+Q97+Q98</f>
        <v>115069.5</v>
      </c>
    </row>
    <row r="86" spans="1:17" ht="12.75">
      <c r="A86" s="37" t="s">
        <v>120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100"/>
      <c r="M86" s="112"/>
      <c r="N86" s="112"/>
      <c r="O86" s="112"/>
      <c r="P86" s="112"/>
      <c r="Q86" s="112"/>
    </row>
    <row r="87" spans="1:17" ht="12.75">
      <c r="A87" s="37">
        <v>130102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100">
        <f t="shared" si="2"/>
        <v>159289.4</v>
      </c>
      <c r="M87" s="116">
        <v>27747.1</v>
      </c>
      <c r="N87" s="116">
        <v>30518.5</v>
      </c>
      <c r="O87" s="116">
        <v>32045.1</v>
      </c>
      <c r="P87" s="116">
        <v>33646.7</v>
      </c>
      <c r="Q87" s="116">
        <v>35332</v>
      </c>
    </row>
    <row r="88" spans="1:17" ht="12.75">
      <c r="A88" s="37">
        <v>130104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100">
        <f t="shared" si="2"/>
        <v>8520.3</v>
      </c>
      <c r="M88" s="116">
        <v>1531.2</v>
      </c>
      <c r="N88" s="116">
        <v>1621.5</v>
      </c>
      <c r="O88" s="116">
        <v>1702.7</v>
      </c>
      <c r="P88" s="116">
        <v>1787.7</v>
      </c>
      <c r="Q88" s="116">
        <v>1877.2</v>
      </c>
    </row>
    <row r="89" spans="1:17" ht="12.75">
      <c r="A89" s="37">
        <v>130105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100">
        <f t="shared" si="2"/>
        <v>487.6</v>
      </c>
      <c r="M89" s="116">
        <v>87.6</v>
      </c>
      <c r="N89" s="116">
        <v>92.8</v>
      </c>
      <c r="O89" s="116">
        <v>97.5</v>
      </c>
      <c r="P89" s="116">
        <v>102.3</v>
      </c>
      <c r="Q89" s="116">
        <v>107.4</v>
      </c>
    </row>
    <row r="90" spans="1:17" ht="12.75">
      <c r="A90" s="37">
        <v>130107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100">
        <f t="shared" si="2"/>
        <v>81832.59999999999</v>
      </c>
      <c r="M90" s="116">
        <v>14716.8</v>
      </c>
      <c r="N90" s="116">
        <v>15571.8</v>
      </c>
      <c r="O90" s="116">
        <v>16350</v>
      </c>
      <c r="P90" s="116">
        <v>17167.8</v>
      </c>
      <c r="Q90" s="116">
        <v>18026.2</v>
      </c>
    </row>
    <row r="91" spans="1:17" ht="12.75">
      <c r="A91" s="37">
        <v>130112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100">
        <f t="shared" si="2"/>
        <v>6952.8</v>
      </c>
      <c r="M91" s="116">
        <v>1249.5</v>
      </c>
      <c r="N91" s="116">
        <v>1323.2</v>
      </c>
      <c r="O91" s="116">
        <v>1389.5</v>
      </c>
      <c r="P91" s="116">
        <v>1458.8</v>
      </c>
      <c r="Q91" s="116">
        <v>1531.8</v>
      </c>
    </row>
    <row r="92" spans="1:17" ht="12.75">
      <c r="A92" s="37">
        <v>130114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100">
        <f t="shared" si="2"/>
        <v>53886.4</v>
      </c>
      <c r="M92" s="116">
        <v>9684.1</v>
      </c>
      <c r="N92" s="116">
        <v>10255.5</v>
      </c>
      <c r="O92" s="116">
        <v>10768.2</v>
      </c>
      <c r="P92" s="116">
        <v>11306.6</v>
      </c>
      <c r="Q92" s="116">
        <v>11872</v>
      </c>
    </row>
    <row r="93" spans="1:17" ht="12.75">
      <c r="A93" s="37">
        <v>130115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100">
        <f t="shared" si="2"/>
        <v>5080.4</v>
      </c>
      <c r="M93" s="116">
        <v>917</v>
      </c>
      <c r="N93" s="116">
        <v>965.9</v>
      </c>
      <c r="O93" s="116">
        <v>1014.3</v>
      </c>
      <c r="P93" s="116">
        <v>1065</v>
      </c>
      <c r="Q93" s="116">
        <v>1118.2</v>
      </c>
    </row>
    <row r="94" spans="1:17" ht="12.75">
      <c r="A94" s="37">
        <v>130203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100">
        <f t="shared" si="2"/>
        <v>45882.40000000001</v>
      </c>
      <c r="M94" s="116">
        <v>8245.7</v>
      </c>
      <c r="N94" s="116">
        <v>8732.1</v>
      </c>
      <c r="O94" s="116">
        <v>9168.8</v>
      </c>
      <c r="P94" s="116">
        <v>9627.1</v>
      </c>
      <c r="Q94" s="116">
        <v>10108.7</v>
      </c>
    </row>
    <row r="95" spans="1:17" ht="12.75">
      <c r="A95" s="37">
        <v>130204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100">
        <f t="shared" si="2"/>
        <v>5922.800000000001</v>
      </c>
      <c r="M95" s="116">
        <v>1064.4</v>
      </c>
      <c r="N95" s="116">
        <v>1127.2</v>
      </c>
      <c r="O95" s="116">
        <v>1183.5</v>
      </c>
      <c r="P95" s="116">
        <v>1242.8</v>
      </c>
      <c r="Q95" s="116">
        <v>1304.9</v>
      </c>
    </row>
    <row r="96" spans="1:17" ht="12.75">
      <c r="A96" s="37" t="s">
        <v>142</v>
      </c>
      <c r="B96" s="113"/>
      <c r="C96" s="114"/>
      <c r="D96" s="114"/>
      <c r="E96" s="115"/>
      <c r="F96" s="37"/>
      <c r="G96" s="37"/>
      <c r="H96" s="37"/>
      <c r="I96" s="37"/>
      <c r="J96" s="37"/>
      <c r="K96" s="37"/>
      <c r="L96" s="100">
        <f t="shared" si="2"/>
        <v>461.90000000000003</v>
      </c>
      <c r="M96" s="116">
        <v>83</v>
      </c>
      <c r="N96" s="116">
        <v>87.9</v>
      </c>
      <c r="O96" s="116">
        <v>92.3</v>
      </c>
      <c r="P96" s="116">
        <v>96.9</v>
      </c>
      <c r="Q96" s="116">
        <v>101.8</v>
      </c>
    </row>
    <row r="97" spans="1:17" ht="12.75">
      <c r="A97" s="37">
        <v>70601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100">
        <f t="shared" si="2"/>
        <v>129044.59999999999</v>
      </c>
      <c r="M97" s="116">
        <v>20844.5</v>
      </c>
      <c r="N97" s="116">
        <v>23395.8</v>
      </c>
      <c r="O97" s="116">
        <v>25953.2</v>
      </c>
      <c r="P97" s="116">
        <v>28707.9</v>
      </c>
      <c r="Q97" s="116">
        <v>30143.2</v>
      </c>
    </row>
    <row r="98" spans="1:17" ht="12.75">
      <c r="A98" s="37">
        <v>80400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100">
        <f t="shared" si="2"/>
        <v>16095.6</v>
      </c>
      <c r="M98" s="116">
        <v>2892.6</v>
      </c>
      <c r="N98" s="116">
        <v>3063.3</v>
      </c>
      <c r="O98" s="116">
        <v>3216.4</v>
      </c>
      <c r="P98" s="116">
        <v>3377.2</v>
      </c>
      <c r="Q98" s="116">
        <v>3546.1</v>
      </c>
    </row>
    <row r="99" spans="1:17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100">
        <f t="shared" si="2"/>
        <v>0</v>
      </c>
      <c r="M99" s="116"/>
      <c r="N99" s="116"/>
      <c r="O99" s="116"/>
      <c r="P99" s="116"/>
      <c r="Q99" s="116"/>
    </row>
    <row r="100" spans="1:17" ht="22.5">
      <c r="A100" s="8" t="s">
        <v>147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100">
        <f t="shared" si="2"/>
        <v>9022.710881062501</v>
      </c>
      <c r="M100" s="117">
        <v>1621.5</v>
      </c>
      <c r="N100" s="116">
        <f>M100*1.059</f>
        <v>1717.1685</v>
      </c>
      <c r="O100" s="116">
        <f>N100*1.05</f>
        <v>1803.0269250000001</v>
      </c>
      <c r="P100" s="116">
        <f>O100*1.05</f>
        <v>1893.1782712500003</v>
      </c>
      <c r="Q100" s="116">
        <f>P100*1.05</f>
        <v>1987.8371848125005</v>
      </c>
    </row>
    <row r="101" spans="1:17" ht="22.5">
      <c r="A101" s="8" t="s">
        <v>149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100">
        <f t="shared" si="2"/>
        <v>4559.3</v>
      </c>
      <c r="M101" s="116">
        <v>800</v>
      </c>
      <c r="N101" s="116">
        <v>872.2</v>
      </c>
      <c r="O101" s="116">
        <v>915.9</v>
      </c>
      <c r="P101" s="116">
        <v>961.6</v>
      </c>
      <c r="Q101" s="116">
        <v>1009.6</v>
      </c>
    </row>
    <row r="102" spans="1:17" ht="22.5">
      <c r="A102" s="8" t="s">
        <v>146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100">
        <f t="shared" si="2"/>
        <v>17745.300000000003</v>
      </c>
      <c r="M102" s="116">
        <v>2157.7</v>
      </c>
      <c r="N102" s="17">
        <v>3000</v>
      </c>
      <c r="O102" s="17">
        <v>3150</v>
      </c>
      <c r="P102" s="17">
        <v>3308</v>
      </c>
      <c r="Q102" s="17">
        <v>6129.6</v>
      </c>
    </row>
    <row r="103" spans="1:17" ht="12.75">
      <c r="A103" s="50" t="s">
        <v>145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100">
        <f t="shared" si="2"/>
        <v>15540.4</v>
      </c>
      <c r="M103" s="116">
        <v>5956.5</v>
      </c>
      <c r="N103" s="116">
        <v>6583.9</v>
      </c>
      <c r="O103" s="116">
        <v>1000</v>
      </c>
      <c r="P103" s="116">
        <v>1000</v>
      </c>
      <c r="Q103" s="116">
        <v>1000</v>
      </c>
    </row>
    <row r="104" spans="1:17" ht="12" customHeight="1">
      <c r="A104" s="50" t="s">
        <v>143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100">
        <f t="shared" si="2"/>
        <v>6950</v>
      </c>
      <c r="M104" s="118">
        <v>6950</v>
      </c>
      <c r="N104" s="116">
        <v>0</v>
      </c>
      <c r="O104" s="60">
        <v>0</v>
      </c>
      <c r="P104" s="60">
        <v>0</v>
      </c>
      <c r="Q104" s="60">
        <v>0</v>
      </c>
    </row>
    <row r="105" spans="1:17" ht="12.75">
      <c r="A105" s="50" t="s">
        <v>144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100">
        <f t="shared" si="2"/>
        <v>1000</v>
      </c>
      <c r="M105" s="118">
        <v>408.5</v>
      </c>
      <c r="N105" s="116">
        <v>591.5</v>
      </c>
      <c r="O105" s="60">
        <v>0</v>
      </c>
      <c r="P105" s="60">
        <v>0</v>
      </c>
      <c r="Q105" s="60">
        <v>0</v>
      </c>
    </row>
    <row r="106" spans="1:17" ht="12.75">
      <c r="A106" s="50" t="s">
        <v>148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100">
        <f t="shared" si="2"/>
        <v>24500</v>
      </c>
      <c r="M106" s="116">
        <v>0</v>
      </c>
      <c r="N106" s="116">
        <v>12250</v>
      </c>
      <c r="O106" s="116">
        <v>12250</v>
      </c>
      <c r="P106" s="116">
        <v>0</v>
      </c>
      <c r="Q106" s="116">
        <v>0</v>
      </c>
    </row>
  </sheetData>
  <mergeCells count="46">
    <mergeCell ref="M1:Q1"/>
    <mergeCell ref="M2:M5"/>
    <mergeCell ref="N2:N5"/>
    <mergeCell ref="O2:O5"/>
    <mergeCell ref="P2:P5"/>
    <mergeCell ref="Q2:Q5"/>
    <mergeCell ref="A20:A23"/>
    <mergeCell ref="A8:A11"/>
    <mergeCell ref="A6:Q6"/>
    <mergeCell ref="L1:L5"/>
    <mergeCell ref="A1:A5"/>
    <mergeCell ref="B1:B5"/>
    <mergeCell ref="C1:H1"/>
    <mergeCell ref="I1:I5"/>
    <mergeCell ref="C2:C5"/>
    <mergeCell ref="D2:D5"/>
    <mergeCell ref="J1:J5"/>
    <mergeCell ref="H2:H5"/>
    <mergeCell ref="A16:A19"/>
    <mergeCell ref="A12:A15"/>
    <mergeCell ref="E2:E5"/>
    <mergeCell ref="F2:F5"/>
    <mergeCell ref="G2:G5"/>
    <mergeCell ref="A29:A32"/>
    <mergeCell ref="A70:J73"/>
    <mergeCell ref="A42:A45"/>
    <mergeCell ref="A62:A65"/>
    <mergeCell ref="A66:A69"/>
    <mergeCell ref="A85:E85"/>
    <mergeCell ref="K1:K5"/>
    <mergeCell ref="A58:A61"/>
    <mergeCell ref="A7:Q7"/>
    <mergeCell ref="A46:A49"/>
    <mergeCell ref="A50:A53"/>
    <mergeCell ref="A54:A57"/>
    <mergeCell ref="A33:A36"/>
    <mergeCell ref="A37:A40"/>
    <mergeCell ref="A24:A27"/>
    <mergeCell ref="A83:K83"/>
    <mergeCell ref="A84:K84"/>
    <mergeCell ref="A81:J81"/>
    <mergeCell ref="B76:K76"/>
    <mergeCell ref="B77:K77"/>
    <mergeCell ref="B78:K78"/>
    <mergeCell ref="B79:K79"/>
    <mergeCell ref="B80:K80"/>
  </mergeCells>
  <printOptions/>
  <pageMargins left="0.75" right="0.75" top="0.36" bottom="0.45" header="0.3" footer="0.27"/>
  <pageSetup horizontalDpi="600" verticalDpi="600" orientation="landscape" paperSize="9" scale="82" r:id="rId1"/>
  <rowBreaks count="3" manualBreakCount="3">
    <brk id="27" max="255" man="1"/>
    <brk id="57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workbookViewId="0" topLeftCell="A1">
      <pane ySplit="6" topLeftCell="BM22" activePane="bottomLeft" state="frozen"/>
      <selection pane="topLeft" activeCell="B1" sqref="B1"/>
      <selection pane="bottomLeft" activeCell="I1" sqref="I1"/>
    </sheetView>
  </sheetViews>
  <sheetFormatPr defaultColWidth="9.00390625" defaultRowHeight="12.75"/>
  <cols>
    <col min="1" max="1" width="14.25390625" style="0" customWidth="1"/>
    <col min="2" max="2" width="12.75390625" style="0" customWidth="1"/>
    <col min="3" max="3" width="6.125" style="0" customWidth="1"/>
    <col min="4" max="4" width="5.75390625" style="0" customWidth="1"/>
    <col min="5" max="5" width="5.125" style="0" customWidth="1"/>
    <col min="6" max="6" width="5.375" style="0" customWidth="1"/>
    <col min="7" max="7" width="4.625" style="0" customWidth="1"/>
    <col min="8" max="8" width="5.375" style="0" customWidth="1"/>
    <col min="9" max="9" width="24.00390625" style="0" customWidth="1"/>
    <col min="10" max="10" width="15.25390625" style="0" customWidth="1"/>
    <col min="11" max="11" width="10.625" style="0" customWidth="1"/>
    <col min="13" max="14" width="6.375" style="0" customWidth="1"/>
    <col min="15" max="15" width="6.75390625" style="0" customWidth="1"/>
    <col min="16" max="16" width="6.625" style="0" customWidth="1"/>
    <col min="17" max="17" width="6.375" style="0" customWidth="1"/>
  </cols>
  <sheetData>
    <row r="1" ht="12.75">
      <c r="I1" s="89">
        <v>12</v>
      </c>
    </row>
    <row r="2" spans="1:17" ht="12.75" customHeight="1">
      <c r="A2" s="178" t="s">
        <v>1</v>
      </c>
      <c r="B2" s="178" t="s">
        <v>2</v>
      </c>
      <c r="C2" s="178" t="s">
        <v>3</v>
      </c>
      <c r="D2" s="178"/>
      <c r="E2" s="178"/>
      <c r="F2" s="178"/>
      <c r="G2" s="178"/>
      <c r="H2" s="178"/>
      <c r="I2" s="178" t="s">
        <v>4</v>
      </c>
      <c r="J2" s="178" t="s">
        <v>154</v>
      </c>
      <c r="K2" s="178" t="s">
        <v>5</v>
      </c>
      <c r="L2" s="197" t="s">
        <v>8</v>
      </c>
      <c r="M2" s="199"/>
      <c r="N2" s="199"/>
      <c r="O2" s="199"/>
      <c r="P2" s="199"/>
      <c r="Q2" s="199"/>
    </row>
    <row r="3" spans="1:17" ht="12.75">
      <c r="A3" s="178"/>
      <c r="B3" s="178"/>
      <c r="C3" s="178" t="s">
        <v>6</v>
      </c>
      <c r="D3" s="178">
        <v>2012</v>
      </c>
      <c r="E3" s="178">
        <v>2013</v>
      </c>
      <c r="F3" s="178">
        <v>2014</v>
      </c>
      <c r="G3" s="178">
        <v>2015</v>
      </c>
      <c r="H3" s="178">
        <v>2016</v>
      </c>
      <c r="I3" s="178"/>
      <c r="J3" s="178"/>
      <c r="K3" s="178"/>
      <c r="L3" s="197"/>
      <c r="M3" s="200">
        <v>2012</v>
      </c>
      <c r="N3" s="200">
        <v>2013</v>
      </c>
      <c r="O3" s="200">
        <v>2014</v>
      </c>
      <c r="P3" s="194">
        <v>2015</v>
      </c>
      <c r="Q3" s="194">
        <v>2016</v>
      </c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97"/>
      <c r="M5" s="200"/>
      <c r="N5" s="200"/>
      <c r="O5" s="200"/>
      <c r="P5" s="194"/>
      <c r="Q5" s="194"/>
    </row>
    <row r="6" spans="1:17" ht="12.75">
      <c r="A6" s="178"/>
      <c r="B6" s="178"/>
      <c r="C6" s="178"/>
      <c r="D6" s="178"/>
      <c r="E6" s="178"/>
      <c r="F6" s="178"/>
      <c r="G6" s="178"/>
      <c r="H6" s="178"/>
      <c r="I6" s="178"/>
      <c r="J6" s="179"/>
      <c r="K6" s="178"/>
      <c r="L6" s="197"/>
      <c r="M6" s="200"/>
      <c r="N6" s="200"/>
      <c r="O6" s="200"/>
      <c r="P6" s="194"/>
      <c r="Q6" s="194"/>
    </row>
    <row r="7" spans="1:17" ht="13.5" customHeight="1">
      <c r="A7" s="171" t="s">
        <v>17</v>
      </c>
      <c r="B7" s="191" t="s">
        <v>35</v>
      </c>
      <c r="C7" s="23">
        <v>620</v>
      </c>
      <c r="D7" s="23">
        <v>530</v>
      </c>
      <c r="E7" s="23">
        <v>550</v>
      </c>
      <c r="F7" s="23">
        <v>560</v>
      </c>
      <c r="G7" s="23">
        <v>580</v>
      </c>
      <c r="H7" s="23">
        <v>620</v>
      </c>
      <c r="I7" s="191" t="s">
        <v>34</v>
      </c>
      <c r="J7" s="191" t="s">
        <v>71</v>
      </c>
      <c r="K7" s="13"/>
      <c r="L7" s="13"/>
      <c r="M7" s="13"/>
      <c r="N7" s="13"/>
      <c r="O7" s="13"/>
      <c r="P7" s="13"/>
      <c r="Q7" s="13"/>
    </row>
    <row r="8" spans="1:17" ht="22.5">
      <c r="A8" s="166"/>
      <c r="B8" s="192"/>
      <c r="C8" s="13"/>
      <c r="D8" s="13"/>
      <c r="E8" s="13"/>
      <c r="F8" s="13"/>
      <c r="G8" s="13"/>
      <c r="H8" s="13"/>
      <c r="I8" s="192"/>
      <c r="J8" s="192"/>
      <c r="K8" s="8" t="s">
        <v>10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22.5">
      <c r="A9" s="166"/>
      <c r="B9" s="192"/>
      <c r="C9" s="13"/>
      <c r="D9" s="13"/>
      <c r="E9" s="13"/>
      <c r="F9" s="13"/>
      <c r="G9" s="13"/>
      <c r="H9" s="13"/>
      <c r="I9" s="192"/>
      <c r="J9" s="192"/>
      <c r="K9" s="8" t="s">
        <v>11</v>
      </c>
      <c r="L9" s="18">
        <f>M9+N9+O9+P9+Q9</f>
        <v>5080.434990625001</v>
      </c>
      <c r="M9" s="18">
        <f>M14+M15+M16+M17</f>
        <v>917</v>
      </c>
      <c r="N9" s="18">
        <f>N14+N15+N16+N17</f>
        <v>965.9250000000001</v>
      </c>
      <c r="O9" s="18">
        <f>O14+O15+O16+O17</f>
        <v>1014.3212500000001</v>
      </c>
      <c r="P9" s="18">
        <f>P14+P15+P16+P17</f>
        <v>1064.9823125000003</v>
      </c>
      <c r="Q9" s="18">
        <f>Q14+Q15+Q16+Q17</f>
        <v>1118.2064281250002</v>
      </c>
    </row>
    <row r="10" spans="1:17" ht="22.5" customHeight="1">
      <c r="A10" s="166"/>
      <c r="B10" s="192"/>
      <c r="C10" s="13"/>
      <c r="D10" s="13"/>
      <c r="E10" s="13"/>
      <c r="F10" s="13"/>
      <c r="G10" s="13"/>
      <c r="H10" s="13"/>
      <c r="I10" s="192"/>
      <c r="J10" s="193"/>
      <c r="K10" s="8" t="s">
        <v>12</v>
      </c>
      <c r="L10" s="18">
        <f>M10+N10+O10+P10+Q10</f>
        <v>23572.6</v>
      </c>
      <c r="M10" s="4">
        <v>4190.1</v>
      </c>
      <c r="N10" s="4">
        <v>4438.3</v>
      </c>
      <c r="O10" s="4">
        <v>4698.8</v>
      </c>
      <c r="P10" s="4">
        <v>4976.5</v>
      </c>
      <c r="Q10" s="4">
        <v>5268.9</v>
      </c>
    </row>
    <row r="11" spans="1:17" ht="14.25" customHeight="1">
      <c r="A11" s="166"/>
      <c r="B11" s="192"/>
      <c r="C11" s="133"/>
      <c r="D11" s="133"/>
      <c r="E11" s="133"/>
      <c r="F11" s="133"/>
      <c r="G11" s="133"/>
      <c r="H11" s="133"/>
      <c r="I11" s="192"/>
      <c r="J11" s="68" t="s">
        <v>161</v>
      </c>
      <c r="K11" s="8" t="s">
        <v>13</v>
      </c>
      <c r="L11" s="18">
        <f>M11+N11+O11+P11+Q11</f>
        <v>967.4</v>
      </c>
      <c r="M11" s="62">
        <v>173.9</v>
      </c>
      <c r="N11" s="62">
        <v>184.1</v>
      </c>
      <c r="O11" s="62">
        <v>193.3</v>
      </c>
      <c r="P11" s="62">
        <v>203</v>
      </c>
      <c r="Q11" s="62">
        <v>213.1</v>
      </c>
    </row>
    <row r="12" spans="1:17" ht="14.25" customHeight="1">
      <c r="A12" s="166"/>
      <c r="B12" s="192"/>
      <c r="C12" s="133"/>
      <c r="D12" s="133"/>
      <c r="E12" s="133"/>
      <c r="F12" s="133"/>
      <c r="G12" s="133"/>
      <c r="H12" s="133"/>
      <c r="I12" s="41"/>
      <c r="J12" s="13" t="s">
        <v>27</v>
      </c>
      <c r="K12" s="8"/>
      <c r="L12" s="18"/>
      <c r="M12" s="62"/>
      <c r="N12" s="62"/>
      <c r="O12" s="62"/>
      <c r="P12" s="62"/>
      <c r="Q12" s="62"/>
    </row>
    <row r="13" spans="1:17" ht="14.25" customHeight="1">
      <c r="A13" s="166"/>
      <c r="B13" s="192"/>
      <c r="C13" s="133"/>
      <c r="D13" s="133"/>
      <c r="E13" s="133"/>
      <c r="F13" s="133"/>
      <c r="G13" s="133"/>
      <c r="H13" s="133"/>
      <c r="I13" s="47" t="s">
        <v>62</v>
      </c>
      <c r="J13" s="13"/>
      <c r="K13" s="8"/>
      <c r="L13" s="68"/>
      <c r="M13" s="68"/>
      <c r="N13" s="68"/>
      <c r="O13" s="68"/>
      <c r="P13" s="68"/>
      <c r="Q13" s="68"/>
    </row>
    <row r="14" spans="1:17" ht="12.75">
      <c r="A14" s="166"/>
      <c r="B14" s="192"/>
      <c r="C14" s="133"/>
      <c r="D14" s="133"/>
      <c r="E14" s="133"/>
      <c r="F14" s="133"/>
      <c r="G14" s="133"/>
      <c r="H14" s="133"/>
      <c r="I14" s="47" t="s">
        <v>63</v>
      </c>
      <c r="J14" s="13"/>
      <c r="K14" s="8"/>
      <c r="L14" s="62">
        <f>M14+N14+O14+P14+Q14</f>
        <v>4135.934990625001</v>
      </c>
      <c r="M14" s="62">
        <v>748.5</v>
      </c>
      <c r="N14" s="62">
        <f>M14*1.05</f>
        <v>785.9250000000001</v>
      </c>
      <c r="O14" s="62">
        <f>N14*1.05</f>
        <v>825.22125</v>
      </c>
      <c r="P14" s="62">
        <f>O14*1.05</f>
        <v>866.4823125000001</v>
      </c>
      <c r="Q14" s="62">
        <f>P14*1.05</f>
        <v>909.8064281250001</v>
      </c>
    </row>
    <row r="15" spans="1:17" ht="13.5" customHeight="1">
      <c r="A15" s="166"/>
      <c r="B15" s="192"/>
      <c r="C15" s="133"/>
      <c r="D15" s="133"/>
      <c r="E15" s="133"/>
      <c r="F15" s="133"/>
      <c r="G15" s="133"/>
      <c r="H15" s="133"/>
      <c r="I15" s="47" t="s">
        <v>64</v>
      </c>
      <c r="J15" s="13"/>
      <c r="K15" s="8"/>
      <c r="L15" s="62">
        <f>M15+N15+O15+P15+Q15</f>
        <v>944.5</v>
      </c>
      <c r="M15" s="68">
        <v>168.5</v>
      </c>
      <c r="N15" s="62">
        <v>180</v>
      </c>
      <c r="O15" s="68">
        <v>189.1</v>
      </c>
      <c r="P15" s="68">
        <v>198.5</v>
      </c>
      <c r="Q15" s="68">
        <v>208.4</v>
      </c>
    </row>
    <row r="16" spans="1:17" ht="23.25" customHeight="1">
      <c r="A16" s="166"/>
      <c r="B16" s="192"/>
      <c r="C16" s="133"/>
      <c r="D16" s="133"/>
      <c r="E16" s="133"/>
      <c r="F16" s="133"/>
      <c r="G16" s="133"/>
      <c r="H16" s="133"/>
      <c r="I16" s="47" t="s">
        <v>65</v>
      </c>
      <c r="J16" s="13"/>
      <c r="K16" s="8"/>
      <c r="L16" s="62">
        <f aca="true" t="shared" si="0" ref="L16:L29">M16+N16+O16+P16+Q16</f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7" ht="15" customHeight="1">
      <c r="A17" s="166"/>
      <c r="B17" s="193"/>
      <c r="C17" s="13"/>
      <c r="D17" s="13"/>
      <c r="E17" s="13"/>
      <c r="F17" s="13"/>
      <c r="G17" s="13"/>
      <c r="H17" s="13"/>
      <c r="I17" s="47" t="s">
        <v>66</v>
      </c>
      <c r="J17" s="13"/>
      <c r="K17" s="13"/>
      <c r="L17" s="62">
        <f t="shared" si="0"/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15" customHeight="1">
      <c r="A18" s="166"/>
      <c r="B18" s="42"/>
      <c r="C18" s="72"/>
      <c r="D18" s="72"/>
      <c r="E18" s="72"/>
      <c r="F18" s="72"/>
      <c r="G18" s="72"/>
      <c r="H18" s="72"/>
      <c r="I18" s="47"/>
      <c r="J18" s="72" t="s">
        <v>31</v>
      </c>
      <c r="K18" s="72"/>
      <c r="L18" s="62"/>
      <c r="M18" s="134"/>
      <c r="N18" s="134"/>
      <c r="O18" s="134"/>
      <c r="P18" s="134"/>
      <c r="Q18" s="134"/>
    </row>
    <row r="19" spans="1:17" ht="15" customHeight="1">
      <c r="A19" s="166"/>
      <c r="B19" s="42"/>
      <c r="C19" s="72"/>
      <c r="D19" s="72"/>
      <c r="E19" s="72"/>
      <c r="F19" s="72"/>
      <c r="G19" s="72"/>
      <c r="H19" s="72"/>
      <c r="I19" s="47" t="s">
        <v>62</v>
      </c>
      <c r="J19" s="72"/>
      <c r="K19" s="72"/>
      <c r="L19" s="62"/>
      <c r="M19" s="134"/>
      <c r="N19" s="134"/>
      <c r="O19" s="134"/>
      <c r="P19" s="134"/>
      <c r="Q19" s="134"/>
    </row>
    <row r="20" spans="1:17" ht="15" customHeight="1">
      <c r="A20" s="166"/>
      <c r="B20" s="42"/>
      <c r="C20" s="72"/>
      <c r="D20" s="72"/>
      <c r="E20" s="72"/>
      <c r="F20" s="72"/>
      <c r="G20" s="72"/>
      <c r="H20" s="72"/>
      <c r="I20" s="47" t="s">
        <v>63</v>
      </c>
      <c r="J20" s="72"/>
      <c r="K20" s="72"/>
      <c r="L20" s="62">
        <f t="shared" si="0"/>
        <v>23572.6</v>
      </c>
      <c r="M20" s="134">
        <f>M10</f>
        <v>4190.1</v>
      </c>
      <c r="N20" s="134">
        <f>N10</f>
        <v>4438.3</v>
      </c>
      <c r="O20" s="134">
        <f>O10</f>
        <v>4698.8</v>
      </c>
      <c r="P20" s="134">
        <f>P10</f>
        <v>4976.5</v>
      </c>
      <c r="Q20" s="134">
        <f>Q10</f>
        <v>5268.9</v>
      </c>
    </row>
    <row r="21" spans="1:17" ht="15" customHeight="1">
      <c r="A21" s="166"/>
      <c r="B21" s="42"/>
      <c r="C21" s="72"/>
      <c r="D21" s="72"/>
      <c r="E21" s="72"/>
      <c r="F21" s="72"/>
      <c r="G21" s="72"/>
      <c r="H21" s="72"/>
      <c r="I21" s="47" t="s">
        <v>64</v>
      </c>
      <c r="J21" s="72"/>
      <c r="K21" s="72"/>
      <c r="L21" s="62">
        <f t="shared" si="0"/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</row>
    <row r="22" spans="1:17" ht="15" customHeight="1">
      <c r="A22" s="166"/>
      <c r="B22" s="42"/>
      <c r="C22" s="72"/>
      <c r="D22" s="72"/>
      <c r="E22" s="72"/>
      <c r="F22" s="72"/>
      <c r="G22" s="72"/>
      <c r="H22" s="72"/>
      <c r="I22" s="47" t="s">
        <v>65</v>
      </c>
      <c r="J22" s="72"/>
      <c r="K22" s="72"/>
      <c r="L22" s="62">
        <f t="shared" si="0"/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</row>
    <row r="23" spans="1:17" ht="15" customHeight="1">
      <c r="A23" s="166"/>
      <c r="B23" s="42"/>
      <c r="C23" s="72"/>
      <c r="D23" s="72"/>
      <c r="E23" s="72"/>
      <c r="F23" s="72"/>
      <c r="G23" s="72"/>
      <c r="H23" s="72"/>
      <c r="I23" s="47" t="s">
        <v>66</v>
      </c>
      <c r="J23" s="72"/>
      <c r="K23" s="72"/>
      <c r="L23" s="62">
        <f t="shared" si="0"/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</row>
    <row r="24" spans="1:17" ht="15" customHeight="1">
      <c r="A24" s="166"/>
      <c r="B24" s="42"/>
      <c r="C24" s="72"/>
      <c r="D24" s="72"/>
      <c r="E24" s="72"/>
      <c r="F24" s="72"/>
      <c r="G24" s="72"/>
      <c r="H24" s="72"/>
      <c r="I24" s="47"/>
      <c r="J24" s="72" t="s">
        <v>13</v>
      </c>
      <c r="K24" s="72"/>
      <c r="L24" s="62"/>
      <c r="M24" s="134"/>
      <c r="N24" s="134"/>
      <c r="O24" s="134"/>
      <c r="P24" s="134"/>
      <c r="Q24" s="134"/>
    </row>
    <row r="25" spans="1:17" ht="15" customHeight="1">
      <c r="A25" s="166"/>
      <c r="B25" s="42"/>
      <c r="C25" s="72"/>
      <c r="D25" s="72"/>
      <c r="E25" s="72"/>
      <c r="F25" s="72"/>
      <c r="G25" s="72"/>
      <c r="H25" s="72"/>
      <c r="I25" s="47" t="s">
        <v>62</v>
      </c>
      <c r="J25" s="72"/>
      <c r="K25" s="72"/>
      <c r="L25" s="62"/>
      <c r="M25" s="134"/>
      <c r="N25" s="134"/>
      <c r="O25" s="134"/>
      <c r="P25" s="134"/>
      <c r="Q25" s="134"/>
    </row>
    <row r="26" spans="1:17" ht="15" customHeight="1">
      <c r="A26" s="166"/>
      <c r="B26" s="42"/>
      <c r="C26" s="72"/>
      <c r="D26" s="72"/>
      <c r="E26" s="72"/>
      <c r="F26" s="72"/>
      <c r="G26" s="72"/>
      <c r="H26" s="72"/>
      <c r="I26" s="47" t="s">
        <v>63</v>
      </c>
      <c r="J26" s="72"/>
      <c r="K26" s="72"/>
      <c r="L26" s="62">
        <f t="shared" si="0"/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</row>
    <row r="27" spans="1:17" ht="15" customHeight="1">
      <c r="A27" s="166"/>
      <c r="B27" s="42"/>
      <c r="C27" s="72"/>
      <c r="D27" s="72"/>
      <c r="E27" s="72"/>
      <c r="F27" s="72"/>
      <c r="G27" s="72"/>
      <c r="H27" s="72"/>
      <c r="I27" s="47" t="s">
        <v>64</v>
      </c>
      <c r="J27" s="72"/>
      <c r="K27" s="72"/>
      <c r="L27" s="62">
        <f t="shared" si="0"/>
        <v>967.4</v>
      </c>
      <c r="M27" s="134">
        <f>M11</f>
        <v>173.9</v>
      </c>
      <c r="N27" s="134">
        <f>N11</f>
        <v>184.1</v>
      </c>
      <c r="O27" s="134">
        <f>O11</f>
        <v>193.3</v>
      </c>
      <c r="P27" s="134">
        <f>P11</f>
        <v>203</v>
      </c>
      <c r="Q27" s="134">
        <f>Q11</f>
        <v>213.1</v>
      </c>
    </row>
    <row r="28" spans="1:17" ht="15" customHeight="1">
      <c r="A28" s="166"/>
      <c r="B28" s="42"/>
      <c r="C28" s="72"/>
      <c r="D28" s="72"/>
      <c r="E28" s="72"/>
      <c r="F28" s="72"/>
      <c r="G28" s="72"/>
      <c r="H28" s="72"/>
      <c r="I28" s="47" t="s">
        <v>65</v>
      </c>
      <c r="J28" s="72"/>
      <c r="K28" s="72"/>
      <c r="L28" s="62">
        <f t="shared" si="0"/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</row>
    <row r="29" spans="1:17" ht="15" customHeight="1">
      <c r="A29" s="166"/>
      <c r="B29" s="42"/>
      <c r="C29" s="72"/>
      <c r="D29" s="72"/>
      <c r="E29" s="72"/>
      <c r="F29" s="72"/>
      <c r="G29" s="72"/>
      <c r="H29" s="72"/>
      <c r="I29" s="47" t="s">
        <v>66</v>
      </c>
      <c r="J29" s="72"/>
      <c r="K29" s="72"/>
      <c r="L29" s="62">
        <f t="shared" si="0"/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</row>
    <row r="30" spans="1:17" ht="23.25" customHeight="1">
      <c r="A30" s="166"/>
      <c r="B30" s="208" t="s">
        <v>68</v>
      </c>
      <c r="C30" s="104">
        <v>31</v>
      </c>
      <c r="D30" s="104"/>
      <c r="E30" s="104"/>
      <c r="F30" s="104"/>
      <c r="G30" s="104"/>
      <c r="H30" s="104"/>
      <c r="I30" s="208" t="s">
        <v>139</v>
      </c>
      <c r="J30" s="191" t="s">
        <v>72</v>
      </c>
      <c r="K30" s="105" t="s">
        <v>10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</row>
    <row r="31" spans="1:17" ht="31.5" customHeight="1">
      <c r="A31" s="166"/>
      <c r="B31" s="208"/>
      <c r="C31" s="13"/>
      <c r="D31" s="13"/>
      <c r="E31" s="13"/>
      <c r="F31" s="13"/>
      <c r="G31" s="13"/>
      <c r="H31" s="69"/>
      <c r="I31" s="208"/>
      <c r="J31" s="192"/>
      <c r="K31" s="8" t="s">
        <v>11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24" customHeight="1">
      <c r="A32" s="166"/>
      <c r="B32" s="3"/>
      <c r="C32" s="13"/>
      <c r="D32" s="13"/>
      <c r="E32" s="13"/>
      <c r="F32" s="13"/>
      <c r="G32" s="13"/>
      <c r="H32" s="69"/>
      <c r="I32" s="3" t="s">
        <v>155</v>
      </c>
      <c r="J32" s="192"/>
      <c r="K32" s="29" t="s">
        <v>12</v>
      </c>
      <c r="L32" s="30">
        <f aca="true" t="shared" si="1" ref="L32:L37">M32+N32+O32+P32+Q32</f>
        <v>3188.4</v>
      </c>
      <c r="M32" s="30">
        <v>642.9</v>
      </c>
      <c r="N32" s="30">
        <v>679.7</v>
      </c>
      <c r="O32" s="30">
        <v>514.2</v>
      </c>
      <c r="P32" s="30">
        <v>544.5</v>
      </c>
      <c r="Q32" s="30">
        <v>807.1</v>
      </c>
    </row>
    <row r="33" spans="1:17" ht="59.25" customHeight="1">
      <c r="A33" s="166"/>
      <c r="B33" s="8"/>
      <c r="C33" s="13"/>
      <c r="D33" s="92">
        <v>7</v>
      </c>
      <c r="E33" s="92"/>
      <c r="F33" s="92"/>
      <c r="G33" s="92"/>
      <c r="H33" s="135"/>
      <c r="I33" s="8" t="s">
        <v>156</v>
      </c>
      <c r="J33" s="193"/>
      <c r="K33" s="213"/>
      <c r="L33" s="4">
        <f t="shared" si="1"/>
        <v>642.9</v>
      </c>
      <c r="M33" s="4">
        <v>642.9</v>
      </c>
      <c r="N33" s="4">
        <v>0</v>
      </c>
      <c r="O33" s="4">
        <v>0</v>
      </c>
      <c r="P33" s="4">
        <v>0</v>
      </c>
      <c r="Q33" s="4">
        <v>0</v>
      </c>
    </row>
    <row r="34" spans="1:17" ht="46.5" customHeight="1">
      <c r="A34" s="166"/>
      <c r="B34" s="8"/>
      <c r="C34" s="13"/>
      <c r="D34" s="92"/>
      <c r="E34" s="92">
        <v>7</v>
      </c>
      <c r="F34" s="92"/>
      <c r="G34" s="92"/>
      <c r="H34" s="135"/>
      <c r="I34" s="8" t="s">
        <v>157</v>
      </c>
      <c r="J34" s="136"/>
      <c r="K34" s="214"/>
      <c r="L34" s="4">
        <f t="shared" si="1"/>
        <v>679.7</v>
      </c>
      <c r="M34" s="4">
        <v>0</v>
      </c>
      <c r="N34" s="4">
        <v>679.7</v>
      </c>
      <c r="O34" s="4">
        <v>0</v>
      </c>
      <c r="P34" s="4">
        <v>0</v>
      </c>
      <c r="Q34" s="4">
        <v>0</v>
      </c>
    </row>
    <row r="35" spans="1:17" ht="69" customHeight="1">
      <c r="A35" s="166"/>
      <c r="B35" s="8"/>
      <c r="C35" s="13"/>
      <c r="D35" s="92"/>
      <c r="E35" s="92"/>
      <c r="F35" s="92">
        <v>5</v>
      </c>
      <c r="G35" s="92"/>
      <c r="H35" s="135"/>
      <c r="I35" s="65" t="s">
        <v>158</v>
      </c>
      <c r="J35" s="136"/>
      <c r="K35" s="214"/>
      <c r="L35" s="4">
        <f t="shared" si="1"/>
        <v>514.2</v>
      </c>
      <c r="M35" s="4">
        <v>0</v>
      </c>
      <c r="N35" s="4">
        <v>0</v>
      </c>
      <c r="O35" s="4">
        <v>514.2</v>
      </c>
      <c r="P35" s="4">
        <v>0</v>
      </c>
      <c r="Q35" s="4">
        <v>0</v>
      </c>
    </row>
    <row r="36" spans="1:17" ht="59.25" customHeight="1">
      <c r="A36" s="166"/>
      <c r="B36" s="8"/>
      <c r="C36" s="13"/>
      <c r="D36" s="92"/>
      <c r="E36" s="92"/>
      <c r="F36" s="92"/>
      <c r="G36" s="92">
        <v>5</v>
      </c>
      <c r="H36" s="135"/>
      <c r="I36" s="8" t="s">
        <v>159</v>
      </c>
      <c r="J36" s="136"/>
      <c r="K36" s="214"/>
      <c r="L36" s="4">
        <f t="shared" si="1"/>
        <v>544.5</v>
      </c>
      <c r="M36" s="4">
        <v>0</v>
      </c>
      <c r="N36" s="4">
        <v>0</v>
      </c>
      <c r="O36" s="4">
        <v>0</v>
      </c>
      <c r="P36" s="4">
        <v>544.5</v>
      </c>
      <c r="Q36" s="4">
        <v>0</v>
      </c>
    </row>
    <row r="37" spans="1:17" ht="77.25" customHeight="1">
      <c r="A37" s="166"/>
      <c r="B37" s="8"/>
      <c r="C37" s="13"/>
      <c r="D37" s="92"/>
      <c r="E37" s="92"/>
      <c r="F37" s="92"/>
      <c r="G37" s="92"/>
      <c r="H37" s="135">
        <v>7</v>
      </c>
      <c r="I37" s="8" t="s">
        <v>160</v>
      </c>
      <c r="J37" s="136"/>
      <c r="K37" s="215"/>
      <c r="L37" s="4">
        <f t="shared" si="1"/>
        <v>807.1</v>
      </c>
      <c r="M37" s="4">
        <v>0</v>
      </c>
      <c r="N37" s="4">
        <v>0</v>
      </c>
      <c r="O37" s="4">
        <v>0</v>
      </c>
      <c r="P37" s="4">
        <v>0</v>
      </c>
      <c r="Q37" s="4">
        <v>807.1</v>
      </c>
    </row>
    <row r="38" spans="1:17" ht="18" customHeight="1">
      <c r="A38" s="166"/>
      <c r="B38" s="8"/>
      <c r="C38" s="13"/>
      <c r="D38" s="13"/>
      <c r="E38" s="13"/>
      <c r="F38" s="13"/>
      <c r="G38" s="13"/>
      <c r="H38" s="69"/>
      <c r="I38" s="8"/>
      <c r="J38" s="136"/>
      <c r="K38" s="8" t="s">
        <v>13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t="15.75" customHeight="1">
      <c r="A39" s="166"/>
      <c r="B39" s="8"/>
      <c r="C39" s="13"/>
      <c r="D39" s="13"/>
      <c r="E39" s="13"/>
      <c r="F39" s="13"/>
      <c r="G39" s="13"/>
      <c r="H39" s="69"/>
      <c r="I39" s="47" t="s">
        <v>62</v>
      </c>
      <c r="J39" s="137"/>
      <c r="K39" s="8"/>
      <c r="L39" s="62"/>
      <c r="M39" s="62"/>
      <c r="N39" s="62"/>
      <c r="O39" s="62"/>
      <c r="P39" s="62"/>
      <c r="Q39" s="62"/>
    </row>
    <row r="40" spans="1:17" ht="12.75" customHeight="1">
      <c r="A40" s="166"/>
      <c r="B40" s="8"/>
      <c r="C40" s="13"/>
      <c r="D40" s="13"/>
      <c r="E40" s="13"/>
      <c r="F40" s="13"/>
      <c r="G40" s="13"/>
      <c r="H40" s="69"/>
      <c r="I40" s="47" t="s">
        <v>63</v>
      </c>
      <c r="J40" s="137"/>
      <c r="K40" s="8"/>
      <c r="L40" s="76">
        <v>2837.6</v>
      </c>
      <c r="M40" s="76">
        <v>572.2</v>
      </c>
      <c r="N40" s="76">
        <v>604.9</v>
      </c>
      <c r="O40" s="76">
        <v>457.6</v>
      </c>
      <c r="P40" s="76">
        <v>484.6</v>
      </c>
      <c r="Q40" s="76">
        <v>718.3</v>
      </c>
    </row>
    <row r="41" spans="1:17" ht="12" customHeight="1">
      <c r="A41" s="166"/>
      <c r="B41" s="8"/>
      <c r="C41" s="13"/>
      <c r="D41" s="13"/>
      <c r="E41" s="13"/>
      <c r="F41" s="13"/>
      <c r="G41" s="13"/>
      <c r="H41" s="69"/>
      <c r="I41" s="47" t="s">
        <v>64</v>
      </c>
      <c r="J41" s="137"/>
      <c r="K41" s="8"/>
      <c r="L41" s="76">
        <v>350.8</v>
      </c>
      <c r="M41" s="76">
        <v>70.7</v>
      </c>
      <c r="N41" s="76">
        <v>74.8</v>
      </c>
      <c r="O41" s="76">
        <v>56.6</v>
      </c>
      <c r="P41" s="76">
        <v>59.9</v>
      </c>
      <c r="Q41" s="76">
        <v>88.8</v>
      </c>
    </row>
    <row r="42" spans="1:17" ht="12" customHeight="1">
      <c r="A42" s="166"/>
      <c r="B42" s="8"/>
      <c r="C42" s="13"/>
      <c r="D42" s="13"/>
      <c r="E42" s="13"/>
      <c r="F42" s="13"/>
      <c r="G42" s="13"/>
      <c r="H42" s="69"/>
      <c r="I42" s="47" t="s">
        <v>65</v>
      </c>
      <c r="J42" s="137"/>
      <c r="K42" s="8"/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</row>
    <row r="43" spans="1:17" ht="13.5" customHeight="1">
      <c r="A43" s="166"/>
      <c r="B43" s="8"/>
      <c r="C43" s="13"/>
      <c r="D43" s="13"/>
      <c r="E43" s="13"/>
      <c r="F43" s="13"/>
      <c r="G43" s="13"/>
      <c r="H43" s="69"/>
      <c r="I43" s="47" t="s">
        <v>66</v>
      </c>
      <c r="J43" s="137"/>
      <c r="K43" s="8"/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</row>
    <row r="44" spans="1:17" ht="24" customHeight="1">
      <c r="A44" s="166"/>
      <c r="B44" s="191" t="s">
        <v>73</v>
      </c>
      <c r="C44" s="12">
        <f>SUM(D44:H44)</f>
        <v>7</v>
      </c>
      <c r="D44" s="95">
        <v>0</v>
      </c>
      <c r="E44" s="95">
        <v>2</v>
      </c>
      <c r="F44" s="95">
        <v>3</v>
      </c>
      <c r="G44" s="95">
        <v>1</v>
      </c>
      <c r="H44" s="96">
        <v>1</v>
      </c>
      <c r="I44" s="191" t="s">
        <v>69</v>
      </c>
      <c r="J44" s="210" t="s">
        <v>72</v>
      </c>
      <c r="K44" s="8" t="s">
        <v>10</v>
      </c>
      <c r="L44" s="62">
        <f>M44+N44+O44+P44+Q44</f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</row>
    <row r="45" spans="1:17" ht="22.5">
      <c r="A45" s="166"/>
      <c r="B45" s="192"/>
      <c r="C45" s="13"/>
      <c r="D45" s="13"/>
      <c r="E45" s="13"/>
      <c r="F45" s="13"/>
      <c r="G45" s="13"/>
      <c r="H45" s="69"/>
      <c r="I45" s="192"/>
      <c r="J45" s="211"/>
      <c r="K45" s="8" t="s">
        <v>11</v>
      </c>
      <c r="L45" s="62">
        <f aca="true" t="shared" si="2" ref="L45:L61">M45+N45+O45+P45+Q45</f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</row>
    <row r="46" spans="1:17" ht="22.5">
      <c r="A46" s="166"/>
      <c r="B46" s="192"/>
      <c r="C46" s="13"/>
      <c r="D46" s="13"/>
      <c r="E46" s="13"/>
      <c r="F46" s="13"/>
      <c r="G46" s="13"/>
      <c r="H46" s="69"/>
      <c r="I46" s="192"/>
      <c r="J46" s="212"/>
      <c r="K46" s="8" t="s">
        <v>12</v>
      </c>
      <c r="L46" s="62">
        <f t="shared" si="2"/>
        <v>301.70875</v>
      </c>
      <c r="M46" s="62">
        <v>0</v>
      </c>
      <c r="N46" s="62">
        <v>70</v>
      </c>
      <c r="O46" s="16">
        <f aca="true" t="shared" si="3" ref="O46:Q47">N46*1.05</f>
        <v>73.5</v>
      </c>
      <c r="P46" s="16">
        <f t="shared" si="3"/>
        <v>77.175</v>
      </c>
      <c r="Q46" s="16">
        <f t="shared" si="3"/>
        <v>81.03375</v>
      </c>
    </row>
    <row r="47" spans="1:17" ht="15.75" customHeight="1">
      <c r="A47" s="166"/>
      <c r="B47" s="192"/>
      <c r="C47" s="13"/>
      <c r="D47" s="13"/>
      <c r="E47" s="13"/>
      <c r="F47" s="13"/>
      <c r="G47" s="13"/>
      <c r="H47" s="69"/>
      <c r="I47" s="192"/>
      <c r="J47" s="153" t="s">
        <v>161</v>
      </c>
      <c r="K47" s="8" t="s">
        <v>13</v>
      </c>
      <c r="L47" s="62">
        <f t="shared" si="2"/>
        <v>387.91125000000005</v>
      </c>
      <c r="M47" s="62">
        <v>0</v>
      </c>
      <c r="N47" s="62">
        <v>90</v>
      </c>
      <c r="O47" s="16">
        <f t="shared" si="3"/>
        <v>94.5</v>
      </c>
      <c r="P47" s="16">
        <f t="shared" si="3"/>
        <v>99.22500000000001</v>
      </c>
      <c r="Q47" s="16">
        <f t="shared" si="3"/>
        <v>104.18625000000002</v>
      </c>
    </row>
    <row r="48" spans="1:17" ht="15.75" customHeight="1">
      <c r="A48" s="166"/>
      <c r="B48" s="193"/>
      <c r="C48" s="13"/>
      <c r="D48" s="13"/>
      <c r="E48" s="13"/>
      <c r="F48" s="13"/>
      <c r="G48" s="13"/>
      <c r="H48" s="69"/>
      <c r="I48" s="47" t="s">
        <v>62</v>
      </c>
      <c r="J48" s="137"/>
      <c r="K48" s="8"/>
      <c r="L48" s="62"/>
      <c r="M48" s="62"/>
      <c r="N48" s="62"/>
      <c r="O48" s="62"/>
      <c r="P48" s="62"/>
      <c r="Q48" s="62"/>
    </row>
    <row r="49" spans="1:17" ht="13.5" customHeight="1">
      <c r="A49" s="166"/>
      <c r="B49" s="3"/>
      <c r="C49" s="13"/>
      <c r="D49" s="13"/>
      <c r="E49" s="13"/>
      <c r="F49" s="13"/>
      <c r="G49" s="13"/>
      <c r="H49" s="69"/>
      <c r="I49" s="47" t="s">
        <v>63</v>
      </c>
      <c r="J49" s="137"/>
      <c r="K49" s="8"/>
      <c r="L49" s="62">
        <f t="shared" si="2"/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</row>
    <row r="50" spans="1:17" ht="15.75" customHeight="1">
      <c r="A50" s="166"/>
      <c r="B50" s="3"/>
      <c r="C50" s="13"/>
      <c r="D50" s="13"/>
      <c r="E50" s="13"/>
      <c r="F50" s="13"/>
      <c r="G50" s="13"/>
      <c r="H50" s="69"/>
      <c r="I50" s="47" t="s">
        <v>64</v>
      </c>
      <c r="J50" s="137"/>
      <c r="K50" s="8"/>
      <c r="L50" s="62">
        <f t="shared" si="2"/>
        <v>689.62</v>
      </c>
      <c r="M50" s="16">
        <f>M45+M46+M47</f>
        <v>0</v>
      </c>
      <c r="N50" s="16">
        <f>N45+N46+N47</f>
        <v>160</v>
      </c>
      <c r="O50" s="16">
        <f>O45+O46+O47</f>
        <v>168</v>
      </c>
      <c r="P50" s="16">
        <f>P45+P46+P47</f>
        <v>176.4</v>
      </c>
      <c r="Q50" s="16">
        <f>Q45+Q46+Q47</f>
        <v>185.22000000000003</v>
      </c>
    </row>
    <row r="51" spans="1:17" ht="22.5" customHeight="1">
      <c r="A51" s="166"/>
      <c r="B51" s="3"/>
      <c r="C51" s="13"/>
      <c r="D51" s="13"/>
      <c r="E51" s="13"/>
      <c r="F51" s="13"/>
      <c r="G51" s="13"/>
      <c r="H51" s="69"/>
      <c r="I51" s="47" t="s">
        <v>65</v>
      </c>
      <c r="J51" s="137"/>
      <c r="K51" s="8"/>
      <c r="L51" s="62">
        <f t="shared" si="2"/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</row>
    <row r="52" spans="1:17" ht="15.75" customHeight="1">
      <c r="A52" s="166"/>
      <c r="B52" s="3"/>
      <c r="C52" s="13"/>
      <c r="D52" s="13"/>
      <c r="E52" s="13"/>
      <c r="F52" s="13"/>
      <c r="G52" s="13"/>
      <c r="H52" s="69"/>
      <c r="I52" s="47" t="s">
        <v>66</v>
      </c>
      <c r="J52" s="137"/>
      <c r="K52" s="8"/>
      <c r="L52" s="62">
        <f t="shared" si="2"/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</row>
    <row r="53" spans="1:17" ht="22.5" customHeight="1">
      <c r="A53" s="166"/>
      <c r="B53" s="206" t="s">
        <v>135</v>
      </c>
      <c r="C53" s="122">
        <v>450</v>
      </c>
      <c r="D53" s="122">
        <v>0</v>
      </c>
      <c r="E53" s="122">
        <v>300</v>
      </c>
      <c r="F53" s="122">
        <v>350</v>
      </c>
      <c r="G53" s="122">
        <v>400</v>
      </c>
      <c r="H53" s="138">
        <v>450</v>
      </c>
      <c r="I53" s="191" t="s">
        <v>74</v>
      </c>
      <c r="J53" s="191" t="s">
        <v>71</v>
      </c>
      <c r="K53" s="8" t="s">
        <v>10</v>
      </c>
      <c r="L53" s="62">
        <f t="shared" si="2"/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</row>
    <row r="54" spans="1:17" ht="22.5">
      <c r="A54" s="166"/>
      <c r="B54" s="207"/>
      <c r="C54" s="13"/>
      <c r="D54" s="13"/>
      <c r="E54" s="13"/>
      <c r="F54" s="13"/>
      <c r="G54" s="13"/>
      <c r="H54" s="69"/>
      <c r="I54" s="192"/>
      <c r="J54" s="192"/>
      <c r="K54" s="8" t="s">
        <v>11</v>
      </c>
      <c r="L54" s="62">
        <f t="shared" si="2"/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</row>
    <row r="55" spans="1:17" ht="24.75" customHeight="1">
      <c r="A55" s="166"/>
      <c r="B55" s="8"/>
      <c r="C55" s="13"/>
      <c r="D55" s="13"/>
      <c r="E55" s="13"/>
      <c r="F55" s="13"/>
      <c r="G55" s="13"/>
      <c r="H55" s="69"/>
      <c r="I55" s="192"/>
      <c r="J55" s="192"/>
      <c r="K55" s="8" t="s">
        <v>12</v>
      </c>
      <c r="L55" s="62">
        <f t="shared" si="2"/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</row>
    <row r="56" spans="1:17" ht="15" customHeight="1">
      <c r="A56" s="166"/>
      <c r="B56" s="8"/>
      <c r="C56" s="13"/>
      <c r="D56" s="13"/>
      <c r="E56" s="13"/>
      <c r="F56" s="13"/>
      <c r="G56" s="13"/>
      <c r="H56" s="69"/>
      <c r="I56" s="192"/>
      <c r="J56" s="3" t="s">
        <v>161</v>
      </c>
      <c r="K56" s="8" t="s">
        <v>13</v>
      </c>
      <c r="L56" s="62">
        <f t="shared" si="2"/>
        <v>301.70875</v>
      </c>
      <c r="M56" s="16">
        <v>0</v>
      </c>
      <c r="N56" s="16">
        <v>70</v>
      </c>
      <c r="O56" s="16">
        <f>N56*1.05</f>
        <v>73.5</v>
      </c>
      <c r="P56" s="16">
        <f>O56*1.05</f>
        <v>77.175</v>
      </c>
      <c r="Q56" s="16">
        <f>P56*1.05</f>
        <v>81.03375</v>
      </c>
    </row>
    <row r="57" spans="1:17" ht="15" customHeight="1">
      <c r="A57" s="166"/>
      <c r="B57" s="8"/>
      <c r="C57" s="13"/>
      <c r="D57" s="13"/>
      <c r="E57" s="13"/>
      <c r="F57" s="13"/>
      <c r="G57" s="13"/>
      <c r="H57" s="69"/>
      <c r="I57" s="47" t="s">
        <v>62</v>
      </c>
      <c r="J57" s="8"/>
      <c r="K57" s="8"/>
      <c r="L57" s="62"/>
      <c r="M57" s="16"/>
      <c r="N57" s="16"/>
      <c r="O57" s="16"/>
      <c r="P57" s="16"/>
      <c r="Q57" s="16"/>
    </row>
    <row r="58" spans="1:17" ht="13.5" customHeight="1">
      <c r="A58" s="166"/>
      <c r="B58" s="8"/>
      <c r="C58" s="13"/>
      <c r="D58" s="13"/>
      <c r="E58" s="13"/>
      <c r="F58" s="13"/>
      <c r="G58" s="13"/>
      <c r="H58" s="69"/>
      <c r="I58" s="47" t="s">
        <v>63</v>
      </c>
      <c r="J58" s="8"/>
      <c r="K58" s="8"/>
      <c r="L58" s="62">
        <f t="shared" si="2"/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</row>
    <row r="59" spans="1:17" ht="14.25" customHeight="1">
      <c r="A59" s="166"/>
      <c r="B59" s="8"/>
      <c r="C59" s="13"/>
      <c r="D59" s="13"/>
      <c r="E59" s="13"/>
      <c r="F59" s="13"/>
      <c r="G59" s="13"/>
      <c r="H59" s="69"/>
      <c r="I59" s="47" t="s">
        <v>64</v>
      </c>
      <c r="J59" s="8"/>
      <c r="K59" s="8"/>
      <c r="L59" s="62">
        <f t="shared" si="2"/>
        <v>301.70875</v>
      </c>
      <c r="M59" s="17">
        <v>0</v>
      </c>
      <c r="N59" s="17">
        <f>N56</f>
        <v>70</v>
      </c>
      <c r="O59" s="17">
        <f>O56</f>
        <v>73.5</v>
      </c>
      <c r="P59" s="17">
        <f>P56</f>
        <v>77.175</v>
      </c>
      <c r="Q59" s="17">
        <f>Q56</f>
        <v>81.03375</v>
      </c>
    </row>
    <row r="60" spans="1:17" ht="22.5" customHeight="1">
      <c r="A60" s="166"/>
      <c r="B60" s="8"/>
      <c r="C60" s="13"/>
      <c r="D60" s="13"/>
      <c r="E60" s="13"/>
      <c r="F60" s="13"/>
      <c r="G60" s="13"/>
      <c r="H60" s="69"/>
      <c r="I60" s="47" t="s">
        <v>65</v>
      </c>
      <c r="J60" s="8"/>
      <c r="K60" s="8"/>
      <c r="L60" s="62">
        <f t="shared" si="2"/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</row>
    <row r="61" spans="1:17" ht="13.5" customHeight="1">
      <c r="A61" s="209"/>
      <c r="B61" s="8"/>
      <c r="C61" s="13"/>
      <c r="D61" s="13"/>
      <c r="E61" s="13"/>
      <c r="F61" s="13"/>
      <c r="G61" s="13"/>
      <c r="H61" s="13"/>
      <c r="I61" s="47" t="s">
        <v>66</v>
      </c>
      <c r="J61" s="8"/>
      <c r="K61" s="13"/>
      <c r="L61" s="62">
        <f t="shared" si="2"/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</row>
    <row r="62" spans="1:17" ht="22.5">
      <c r="A62" s="172" t="s">
        <v>75</v>
      </c>
      <c r="B62" s="173"/>
      <c r="C62" s="173"/>
      <c r="D62" s="173"/>
      <c r="E62" s="173"/>
      <c r="F62" s="173"/>
      <c r="G62" s="173"/>
      <c r="H62" s="173"/>
      <c r="I62" s="173"/>
      <c r="J62" s="174"/>
      <c r="K62" s="8" t="s">
        <v>10</v>
      </c>
      <c r="L62" s="62">
        <f>M62+N62+O62+P62+Q62</f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</row>
    <row r="63" spans="1:17" ht="22.5">
      <c r="A63" s="175"/>
      <c r="B63" s="176"/>
      <c r="C63" s="176"/>
      <c r="D63" s="176"/>
      <c r="E63" s="176"/>
      <c r="F63" s="176"/>
      <c r="G63" s="176"/>
      <c r="H63" s="176"/>
      <c r="I63" s="176"/>
      <c r="J63" s="167"/>
      <c r="K63" s="8" t="s">
        <v>11</v>
      </c>
      <c r="L63" s="62">
        <f>M63+N63+O63+P63+Q63</f>
        <v>5080.434990625001</v>
      </c>
      <c r="M63" s="62">
        <f aca="true" t="shared" si="4" ref="M63:Q64">M9+M31+M45+M54</f>
        <v>917</v>
      </c>
      <c r="N63" s="62">
        <f t="shared" si="4"/>
        <v>965.9250000000001</v>
      </c>
      <c r="O63" s="62">
        <f t="shared" si="4"/>
        <v>1014.3212500000001</v>
      </c>
      <c r="P63" s="62">
        <f t="shared" si="4"/>
        <v>1064.9823125000003</v>
      </c>
      <c r="Q63" s="62">
        <f t="shared" si="4"/>
        <v>1118.2064281250002</v>
      </c>
    </row>
    <row r="64" spans="1:17" ht="21.75" customHeight="1">
      <c r="A64" s="175"/>
      <c r="B64" s="176"/>
      <c r="C64" s="176"/>
      <c r="D64" s="176"/>
      <c r="E64" s="176"/>
      <c r="F64" s="176"/>
      <c r="G64" s="176"/>
      <c r="H64" s="176"/>
      <c r="I64" s="176"/>
      <c r="J64" s="167"/>
      <c r="K64" s="8" t="s">
        <v>12</v>
      </c>
      <c r="L64" s="62">
        <f>M64+N64+O64+P64+Q64</f>
        <v>27062.708749999998</v>
      </c>
      <c r="M64" s="62">
        <f t="shared" si="4"/>
        <v>4833</v>
      </c>
      <c r="N64" s="62">
        <f t="shared" si="4"/>
        <v>5188</v>
      </c>
      <c r="O64" s="62">
        <f t="shared" si="4"/>
        <v>5286.5</v>
      </c>
      <c r="P64" s="62">
        <f t="shared" si="4"/>
        <v>5598.175</v>
      </c>
      <c r="Q64" s="62">
        <f t="shared" si="4"/>
        <v>6157.03375</v>
      </c>
    </row>
    <row r="65" spans="1:17" ht="12.75">
      <c r="A65" s="168"/>
      <c r="B65" s="169"/>
      <c r="C65" s="169"/>
      <c r="D65" s="169"/>
      <c r="E65" s="169"/>
      <c r="F65" s="169"/>
      <c r="G65" s="169"/>
      <c r="H65" s="169"/>
      <c r="I65" s="169"/>
      <c r="J65" s="170"/>
      <c r="K65" s="8" t="s">
        <v>13</v>
      </c>
      <c r="L65" s="62">
        <f>M65+N65+O65+P65+Q65</f>
        <v>1657.02</v>
      </c>
      <c r="M65" s="62">
        <f>M11+M38+M47+M56</f>
        <v>173.9</v>
      </c>
      <c r="N65" s="62">
        <f>N11+N38+N47+N56</f>
        <v>344.1</v>
      </c>
      <c r="O65" s="62">
        <f>O11+O38+O47+O56</f>
        <v>361.3</v>
      </c>
      <c r="P65" s="62">
        <f>P11+P38+P47+P56</f>
        <v>379.40000000000003</v>
      </c>
      <c r="Q65" s="62">
        <f>Q11+Q38+Q47+Q56</f>
        <v>398.32</v>
      </c>
    </row>
    <row r="66" spans="1:17" ht="12.75">
      <c r="A66" s="180"/>
      <c r="B66" s="181"/>
      <c r="C66" s="181"/>
      <c r="D66" s="181"/>
      <c r="E66" s="181"/>
      <c r="F66" s="181"/>
      <c r="G66" s="181"/>
      <c r="H66" s="182"/>
      <c r="I66" s="47" t="s">
        <v>62</v>
      </c>
      <c r="J66" s="13"/>
      <c r="K66" s="13"/>
      <c r="L66" s="62"/>
      <c r="M66" s="13"/>
      <c r="N66" s="13"/>
      <c r="O66" s="13"/>
      <c r="P66" s="13"/>
      <c r="Q66" s="13"/>
    </row>
    <row r="67" spans="1:17" ht="12.75">
      <c r="A67" s="183"/>
      <c r="B67" s="184"/>
      <c r="C67" s="184"/>
      <c r="D67" s="184"/>
      <c r="E67" s="184"/>
      <c r="F67" s="184"/>
      <c r="G67" s="184"/>
      <c r="H67" s="185"/>
      <c r="I67" s="47" t="s">
        <v>63</v>
      </c>
      <c r="J67" s="13"/>
      <c r="K67" s="13"/>
      <c r="L67" s="62">
        <f>M67+N67+O67+P67+Q67</f>
        <v>30546.134990625003</v>
      </c>
      <c r="M67" s="11">
        <f aca="true" t="shared" si="5" ref="M67:Q68">M14+M20+M26+M40+M49+M58</f>
        <v>5510.8</v>
      </c>
      <c r="N67" s="11">
        <f t="shared" si="5"/>
        <v>5829.125</v>
      </c>
      <c r="O67" s="11">
        <f t="shared" si="5"/>
        <v>5981.62125</v>
      </c>
      <c r="P67" s="11">
        <f t="shared" si="5"/>
        <v>6327.582312500001</v>
      </c>
      <c r="Q67" s="11">
        <f t="shared" si="5"/>
        <v>6897.006428125</v>
      </c>
    </row>
    <row r="68" spans="1:17" ht="12.75">
      <c r="A68" s="183"/>
      <c r="B68" s="184"/>
      <c r="C68" s="184"/>
      <c r="D68" s="184"/>
      <c r="E68" s="184"/>
      <c r="F68" s="184"/>
      <c r="G68" s="184"/>
      <c r="H68" s="185"/>
      <c r="I68" s="47" t="s">
        <v>64</v>
      </c>
      <c r="J68" s="13"/>
      <c r="K68" s="13"/>
      <c r="L68" s="62">
        <f>M68+N68+O68+P68+Q68</f>
        <v>3254.02875</v>
      </c>
      <c r="M68" s="11">
        <f t="shared" si="5"/>
        <v>413.09999999999997</v>
      </c>
      <c r="N68" s="11">
        <f t="shared" si="5"/>
        <v>668.9000000000001</v>
      </c>
      <c r="O68" s="11">
        <f t="shared" si="5"/>
        <v>680.5</v>
      </c>
      <c r="P68" s="11">
        <f t="shared" si="5"/>
        <v>714.9749999999999</v>
      </c>
      <c r="Q68" s="11">
        <f t="shared" si="5"/>
        <v>776.55375</v>
      </c>
    </row>
    <row r="69" spans="1:17" ht="22.5">
      <c r="A69" s="183"/>
      <c r="B69" s="184"/>
      <c r="C69" s="184"/>
      <c r="D69" s="184"/>
      <c r="E69" s="184"/>
      <c r="F69" s="184"/>
      <c r="G69" s="184"/>
      <c r="H69" s="185"/>
      <c r="I69" s="47" t="s">
        <v>65</v>
      </c>
      <c r="J69" s="13"/>
      <c r="K69" s="13"/>
      <c r="L69" s="62">
        <f>M69+N69+O69+P69+Q69</f>
        <v>0</v>
      </c>
      <c r="M69" s="11">
        <f>M16+M43+M51+M60</f>
        <v>0</v>
      </c>
      <c r="N69" s="11">
        <f>N16+N43+N51+N60</f>
        <v>0</v>
      </c>
      <c r="O69" s="11">
        <f>O16+O43+O51+O60</f>
        <v>0</v>
      </c>
      <c r="P69" s="11">
        <f>P16+P43+P51+P60</f>
        <v>0</v>
      </c>
      <c r="Q69" s="11">
        <f>Q16+Q43+Q51+Q60</f>
        <v>0</v>
      </c>
    </row>
    <row r="70" spans="1:17" ht="12.75">
      <c r="A70" s="186"/>
      <c r="B70" s="187"/>
      <c r="C70" s="187"/>
      <c r="D70" s="187"/>
      <c r="E70" s="187"/>
      <c r="F70" s="187"/>
      <c r="G70" s="187"/>
      <c r="H70" s="177"/>
      <c r="I70" s="47" t="s">
        <v>66</v>
      </c>
      <c r="J70" s="13"/>
      <c r="K70" s="13"/>
      <c r="L70" s="62">
        <f>M70+N70+O70+P70+Q70</f>
        <v>0</v>
      </c>
      <c r="M70" s="11">
        <f>M17+M43+M52+M61</f>
        <v>0</v>
      </c>
      <c r="N70" s="11">
        <f>N17+N43+N52+N61</f>
        <v>0</v>
      </c>
      <c r="O70" s="11">
        <f>O17+O43+O52+O61</f>
        <v>0</v>
      </c>
      <c r="P70" s="11">
        <f>P17+P43+P52+P61</f>
        <v>0</v>
      </c>
      <c r="Q70" s="11">
        <f>Q17+Q43+Q52+Q61</f>
        <v>0</v>
      </c>
    </row>
  </sheetData>
  <mergeCells count="35">
    <mergeCell ref="M2:Q2"/>
    <mergeCell ref="M3:M6"/>
    <mergeCell ref="N3:N6"/>
    <mergeCell ref="O3:O6"/>
    <mergeCell ref="P3:P6"/>
    <mergeCell ref="Q3:Q6"/>
    <mergeCell ref="A2:A6"/>
    <mergeCell ref="B2:B6"/>
    <mergeCell ref="C2:H2"/>
    <mergeCell ref="I2:I6"/>
    <mergeCell ref="C3:C6"/>
    <mergeCell ref="D3:D6"/>
    <mergeCell ref="E3:E6"/>
    <mergeCell ref="F3:F6"/>
    <mergeCell ref="G3:G6"/>
    <mergeCell ref="H3:H6"/>
    <mergeCell ref="L2:L6"/>
    <mergeCell ref="K33:K37"/>
    <mergeCell ref="J2:J6"/>
    <mergeCell ref="K2:K6"/>
    <mergeCell ref="J30:J33"/>
    <mergeCell ref="B30:B31"/>
    <mergeCell ref="A66:H70"/>
    <mergeCell ref="A62:J65"/>
    <mergeCell ref="A7:A61"/>
    <mergeCell ref="B7:B17"/>
    <mergeCell ref="J44:J46"/>
    <mergeCell ref="J7:J10"/>
    <mergeCell ref="I44:I47"/>
    <mergeCell ref="I7:I11"/>
    <mergeCell ref="I30:I31"/>
    <mergeCell ref="B53:B54"/>
    <mergeCell ref="I53:I56"/>
    <mergeCell ref="B44:B48"/>
    <mergeCell ref="J53:J55"/>
  </mergeCells>
  <printOptions/>
  <pageMargins left="0.25" right="0.17" top="0.43" bottom="0.37" header="0.35" footer="0.29"/>
  <pageSetup horizontalDpi="600" verticalDpi="600" orientation="landscape" paperSize="9" scale="90" r:id="rId1"/>
  <rowBreaks count="2" manualBreakCount="2">
    <brk id="33" max="16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1">
      <pane ySplit="5" topLeftCell="BM27" activePane="bottomLeft" state="frozen"/>
      <selection pane="topLeft" activeCell="A1" sqref="A1"/>
      <selection pane="bottomLeft" activeCell="K31" sqref="K31"/>
    </sheetView>
  </sheetViews>
  <sheetFormatPr defaultColWidth="9.00390625" defaultRowHeight="12.75"/>
  <cols>
    <col min="1" max="1" width="15.375" style="0" customWidth="1"/>
    <col min="2" max="2" width="14.25390625" style="0" customWidth="1"/>
    <col min="3" max="3" width="6.00390625" style="0" customWidth="1"/>
    <col min="4" max="4" width="5.00390625" style="0" customWidth="1"/>
    <col min="5" max="5" width="5.125" style="0" customWidth="1"/>
    <col min="6" max="6" width="4.625" style="0" customWidth="1"/>
    <col min="7" max="7" width="5.125" style="0" customWidth="1"/>
    <col min="8" max="8" width="5.00390625" style="0" customWidth="1"/>
    <col min="9" max="9" width="18.875" style="0" customWidth="1"/>
    <col min="10" max="10" width="17.25390625" style="0" customWidth="1"/>
    <col min="11" max="11" width="10.375" style="0" customWidth="1"/>
    <col min="13" max="13" width="6.375" style="0" customWidth="1"/>
    <col min="14" max="14" width="6.25390625" style="0" customWidth="1"/>
    <col min="15" max="15" width="6.875" style="0" customWidth="1"/>
    <col min="16" max="16" width="7.625" style="0" customWidth="1"/>
    <col min="17" max="17" width="6.25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16.5" customHeight="1">
      <c r="A6" s="219" t="s">
        <v>92</v>
      </c>
      <c r="B6" s="15"/>
      <c r="C6" s="7"/>
      <c r="D6" s="7"/>
      <c r="E6" s="7"/>
      <c r="F6" s="7"/>
      <c r="G6" s="7"/>
      <c r="H6" s="7"/>
      <c r="I6" s="191" t="s">
        <v>77</v>
      </c>
      <c r="J6" s="7"/>
      <c r="K6" s="13"/>
      <c r="L6" s="68"/>
      <c r="M6" s="68"/>
      <c r="N6" s="68"/>
      <c r="O6" s="68"/>
      <c r="P6" s="68"/>
      <c r="Q6" s="68"/>
    </row>
    <row r="7" spans="1:17" ht="12.75">
      <c r="A7" s="220"/>
      <c r="B7" s="15"/>
      <c r="C7" s="7"/>
      <c r="D7" s="7"/>
      <c r="E7" s="7"/>
      <c r="F7" s="7"/>
      <c r="G7" s="7"/>
      <c r="H7" s="7"/>
      <c r="I7" s="192"/>
      <c r="J7" s="7"/>
      <c r="K7" s="50"/>
      <c r="L7" s="16"/>
      <c r="M7" s="16"/>
      <c r="N7" s="16"/>
      <c r="O7" s="16"/>
      <c r="P7" s="16"/>
      <c r="Q7" s="16"/>
    </row>
    <row r="8" spans="1:17" ht="14.25" customHeight="1">
      <c r="A8" s="220"/>
      <c r="B8" s="15"/>
      <c r="C8" s="7"/>
      <c r="D8" s="7"/>
      <c r="E8" s="7"/>
      <c r="F8" s="7"/>
      <c r="G8" s="7"/>
      <c r="H8" s="7"/>
      <c r="I8" s="193"/>
      <c r="J8" s="7"/>
      <c r="K8" s="50"/>
      <c r="L8" s="62"/>
      <c r="M8" s="62"/>
      <c r="N8" s="62"/>
      <c r="O8" s="62"/>
      <c r="P8" s="62"/>
      <c r="Q8" s="62"/>
    </row>
    <row r="9" spans="1:17" ht="22.5">
      <c r="A9" s="220"/>
      <c r="B9" s="216" t="s">
        <v>106</v>
      </c>
      <c r="C9" s="7">
        <f>D9+E9+F9+G9+H9</f>
        <v>97</v>
      </c>
      <c r="D9" s="7">
        <v>19</v>
      </c>
      <c r="E9" s="7">
        <v>20</v>
      </c>
      <c r="F9" s="7">
        <v>20</v>
      </c>
      <c r="G9" s="7">
        <v>19</v>
      </c>
      <c r="H9" s="7">
        <v>19</v>
      </c>
      <c r="I9" s="210" t="s">
        <v>76</v>
      </c>
      <c r="J9" s="61" t="s">
        <v>121</v>
      </c>
      <c r="K9" s="8" t="s">
        <v>10</v>
      </c>
      <c r="L9" s="16">
        <f>M9+N9+O9+P9+Q9</f>
        <v>1241.4226318625</v>
      </c>
      <c r="M9" s="62">
        <v>223.1</v>
      </c>
      <c r="N9" s="62">
        <f>M9*1.059</f>
        <v>236.26289999999997</v>
      </c>
      <c r="O9" s="62">
        <f aca="true" t="shared" si="0" ref="O9:Q10">N9*1.05</f>
        <v>248.076045</v>
      </c>
      <c r="P9" s="62">
        <f t="shared" si="0"/>
        <v>260.47984725</v>
      </c>
      <c r="Q9" s="62">
        <f t="shared" si="0"/>
        <v>273.5038396125</v>
      </c>
    </row>
    <row r="10" spans="1:17" ht="44.25" customHeight="1">
      <c r="A10" s="220"/>
      <c r="B10" s="217"/>
      <c r="C10" s="7"/>
      <c r="D10" s="7"/>
      <c r="E10" s="7"/>
      <c r="F10" s="7"/>
      <c r="G10" s="7"/>
      <c r="H10" s="7"/>
      <c r="I10" s="211"/>
      <c r="J10" s="119" t="s">
        <v>71</v>
      </c>
      <c r="K10" s="8" t="s">
        <v>11</v>
      </c>
      <c r="L10" s="16">
        <f aca="true" t="shared" si="1" ref="L10:L35">M10+N10+O10+P10+Q10</f>
        <v>127.98171462500001</v>
      </c>
      <c r="M10" s="62">
        <v>23</v>
      </c>
      <c r="N10" s="62">
        <f>M10*1.059</f>
        <v>24.357</v>
      </c>
      <c r="O10" s="62">
        <f t="shared" si="0"/>
        <v>25.57485</v>
      </c>
      <c r="P10" s="62">
        <f t="shared" si="0"/>
        <v>26.8535925</v>
      </c>
      <c r="Q10" s="62">
        <f t="shared" si="0"/>
        <v>28.196272125000004</v>
      </c>
    </row>
    <row r="11" spans="1:17" ht="22.5">
      <c r="A11" s="220"/>
      <c r="B11" s="217"/>
      <c r="C11" s="7"/>
      <c r="D11" s="7"/>
      <c r="E11" s="7"/>
      <c r="F11" s="7"/>
      <c r="G11" s="7"/>
      <c r="H11" s="7"/>
      <c r="I11" s="211"/>
      <c r="J11" s="65"/>
      <c r="K11" s="8" t="s">
        <v>12</v>
      </c>
      <c r="L11" s="16">
        <f t="shared" si="1"/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12.75">
      <c r="A12" s="220"/>
      <c r="B12" s="218"/>
      <c r="C12" s="7"/>
      <c r="D12" s="7"/>
      <c r="E12" s="7"/>
      <c r="F12" s="7"/>
      <c r="G12" s="7"/>
      <c r="H12" s="7"/>
      <c r="I12" s="212"/>
      <c r="J12" s="3" t="s">
        <v>161</v>
      </c>
      <c r="K12" s="8" t="s">
        <v>13</v>
      </c>
      <c r="L12" s="16">
        <f t="shared" si="1"/>
        <v>702.230103725</v>
      </c>
      <c r="M12" s="62">
        <v>126.2</v>
      </c>
      <c r="N12" s="62">
        <f>M12*1.059</f>
        <v>133.6458</v>
      </c>
      <c r="O12" s="62">
        <f>N12*1.05</f>
        <v>140.32809</v>
      </c>
      <c r="P12" s="62">
        <f>O12*1.05</f>
        <v>147.3444945</v>
      </c>
      <c r="Q12" s="62">
        <f>P12*1.05</f>
        <v>154.711719225</v>
      </c>
    </row>
    <row r="13" spans="1:17" ht="12.75">
      <c r="A13" s="220"/>
      <c r="B13" s="35"/>
      <c r="C13" s="7"/>
      <c r="D13" s="7"/>
      <c r="E13" s="7"/>
      <c r="F13" s="7"/>
      <c r="G13" s="7"/>
      <c r="H13" s="7"/>
      <c r="I13" s="47" t="s">
        <v>62</v>
      </c>
      <c r="J13" s="28"/>
      <c r="K13" s="13"/>
      <c r="L13" s="16"/>
      <c r="M13" s="62"/>
      <c r="N13" s="62"/>
      <c r="O13" s="62"/>
      <c r="P13" s="62"/>
      <c r="Q13" s="62"/>
    </row>
    <row r="14" spans="1:17" ht="12.75">
      <c r="A14" s="220"/>
      <c r="B14" s="56"/>
      <c r="C14" s="7"/>
      <c r="D14" s="7"/>
      <c r="E14" s="7"/>
      <c r="F14" s="7"/>
      <c r="G14" s="7"/>
      <c r="H14" s="7"/>
      <c r="I14" s="47" t="s">
        <v>63</v>
      </c>
      <c r="J14" s="7"/>
      <c r="K14" s="13"/>
      <c r="L14" s="16">
        <f t="shared" si="1"/>
        <v>1241.4226318625</v>
      </c>
      <c r="M14" s="62">
        <f>M9</f>
        <v>223.1</v>
      </c>
      <c r="N14" s="62">
        <f>N9</f>
        <v>236.26289999999997</v>
      </c>
      <c r="O14" s="62">
        <f>O9</f>
        <v>248.076045</v>
      </c>
      <c r="P14" s="62">
        <f>P9</f>
        <v>260.47984725</v>
      </c>
      <c r="Q14" s="62">
        <f>Q9</f>
        <v>273.5038396125</v>
      </c>
    </row>
    <row r="15" spans="1:17" ht="12.75" customHeight="1">
      <c r="A15" s="220"/>
      <c r="B15" s="35"/>
      <c r="C15" s="14"/>
      <c r="D15" s="14"/>
      <c r="E15" s="14"/>
      <c r="F15" s="14"/>
      <c r="G15" s="14"/>
      <c r="H15" s="14"/>
      <c r="I15" s="47" t="s">
        <v>64</v>
      </c>
      <c r="J15" s="7"/>
      <c r="K15" s="8"/>
      <c r="L15" s="16">
        <f t="shared" si="1"/>
        <v>830.2118183499999</v>
      </c>
      <c r="M15" s="62">
        <f>M10+M12</f>
        <v>149.2</v>
      </c>
      <c r="N15" s="62">
        <f>N10+N12</f>
        <v>158.0028</v>
      </c>
      <c r="O15" s="62">
        <f>O10+O12</f>
        <v>165.90294</v>
      </c>
      <c r="P15" s="62">
        <f>P10+P12</f>
        <v>174.198087</v>
      </c>
      <c r="Q15" s="62">
        <f>Q10+Q12</f>
        <v>182.90799135</v>
      </c>
    </row>
    <row r="16" spans="1:17" ht="21.75" customHeight="1">
      <c r="A16" s="220"/>
      <c r="B16" s="35"/>
      <c r="C16" s="7"/>
      <c r="D16" s="7"/>
      <c r="E16" s="7"/>
      <c r="F16" s="7"/>
      <c r="G16" s="7"/>
      <c r="H16" s="7"/>
      <c r="I16" s="47" t="s">
        <v>65</v>
      </c>
      <c r="J16" s="7"/>
      <c r="K16" s="8"/>
      <c r="L16" s="16">
        <f t="shared" si="1"/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7" ht="12" customHeight="1">
      <c r="A17" s="220"/>
      <c r="B17" s="35"/>
      <c r="C17" s="7"/>
      <c r="D17" s="7"/>
      <c r="E17" s="7"/>
      <c r="F17" s="7"/>
      <c r="G17" s="7"/>
      <c r="H17" s="7"/>
      <c r="I17" s="47" t="s">
        <v>66</v>
      </c>
      <c r="J17" s="7"/>
      <c r="K17" s="8"/>
      <c r="L17" s="16">
        <f t="shared" si="1"/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22.5">
      <c r="A18" s="220"/>
      <c r="B18" s="216" t="s">
        <v>106</v>
      </c>
      <c r="C18" s="7">
        <f>D18+E18+F18+G18+H18</f>
        <v>265</v>
      </c>
      <c r="D18" s="7">
        <v>40</v>
      </c>
      <c r="E18" s="7">
        <v>45</v>
      </c>
      <c r="F18" s="7">
        <v>50</v>
      </c>
      <c r="G18" s="7">
        <v>60</v>
      </c>
      <c r="H18" s="7">
        <v>70</v>
      </c>
      <c r="I18" s="210" t="s">
        <v>78</v>
      </c>
      <c r="J18" s="61" t="s">
        <v>122</v>
      </c>
      <c r="K18" s="8" t="s">
        <v>10</v>
      </c>
      <c r="L18" s="16">
        <f t="shared" si="1"/>
        <v>1391.10559375</v>
      </c>
      <c r="M18" s="62">
        <v>250</v>
      </c>
      <c r="N18" s="62">
        <f>M18*1.059</f>
        <v>264.75</v>
      </c>
      <c r="O18" s="62">
        <f aca="true" t="shared" si="2" ref="O18:Q19">N18*1.05</f>
        <v>277.9875</v>
      </c>
      <c r="P18" s="62">
        <f t="shared" si="2"/>
        <v>291.88687500000003</v>
      </c>
      <c r="Q18" s="62">
        <f t="shared" si="2"/>
        <v>306.48121875000004</v>
      </c>
    </row>
    <row r="19" spans="1:17" ht="45">
      <c r="A19" s="220"/>
      <c r="B19" s="217"/>
      <c r="C19" s="7"/>
      <c r="D19" s="7"/>
      <c r="E19" s="7"/>
      <c r="F19" s="7"/>
      <c r="G19" s="7"/>
      <c r="H19" s="7"/>
      <c r="I19" s="211"/>
      <c r="J19" s="119" t="s">
        <v>71</v>
      </c>
      <c r="K19" s="8" t="s">
        <v>11</v>
      </c>
      <c r="L19" s="16">
        <f t="shared" si="1"/>
        <v>127.98171462500001</v>
      </c>
      <c r="M19" s="62">
        <v>23</v>
      </c>
      <c r="N19" s="62">
        <f>M19*1.059</f>
        <v>24.357</v>
      </c>
      <c r="O19" s="62">
        <f t="shared" si="2"/>
        <v>25.57485</v>
      </c>
      <c r="P19" s="62">
        <f t="shared" si="2"/>
        <v>26.8535925</v>
      </c>
      <c r="Q19" s="62">
        <f t="shared" si="2"/>
        <v>28.196272125000004</v>
      </c>
    </row>
    <row r="20" spans="1:17" ht="22.5" customHeight="1">
      <c r="A20" s="220"/>
      <c r="B20" s="217"/>
      <c r="C20" s="6"/>
      <c r="D20" s="6"/>
      <c r="E20" s="6"/>
      <c r="F20" s="6"/>
      <c r="G20" s="6"/>
      <c r="H20" s="6"/>
      <c r="I20" s="211"/>
      <c r="J20" s="41"/>
      <c r="K20" s="8" t="s">
        <v>12</v>
      </c>
      <c r="L20" s="16">
        <f t="shared" si="1"/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</row>
    <row r="21" spans="1:17" ht="12.75">
      <c r="A21" s="220"/>
      <c r="B21" s="218"/>
      <c r="C21" s="7"/>
      <c r="D21" s="7"/>
      <c r="E21" s="7"/>
      <c r="F21" s="7"/>
      <c r="G21" s="7"/>
      <c r="H21" s="7"/>
      <c r="I21" s="212"/>
      <c r="J21" s="3" t="s">
        <v>161</v>
      </c>
      <c r="K21" s="8" t="s">
        <v>13</v>
      </c>
      <c r="L21" s="16">
        <f t="shared" si="1"/>
        <v>333.8653425</v>
      </c>
      <c r="M21" s="62">
        <v>60</v>
      </c>
      <c r="N21" s="62">
        <f>M21*1.059</f>
        <v>63.54</v>
      </c>
      <c r="O21" s="62">
        <f>N21*1.05</f>
        <v>66.717</v>
      </c>
      <c r="P21" s="62">
        <f>O21*1.05</f>
        <v>70.05285</v>
      </c>
      <c r="Q21" s="62">
        <f>P21*1.05</f>
        <v>73.55549250000001</v>
      </c>
    </row>
    <row r="22" spans="1:17" ht="12.75">
      <c r="A22" s="220"/>
      <c r="B22" s="35"/>
      <c r="C22" s="7"/>
      <c r="D22" s="7"/>
      <c r="E22" s="7"/>
      <c r="F22" s="7"/>
      <c r="G22" s="7"/>
      <c r="H22" s="7"/>
      <c r="I22" s="47" t="s">
        <v>62</v>
      </c>
      <c r="J22" s="7"/>
      <c r="K22" s="8"/>
      <c r="L22" s="16"/>
      <c r="M22" s="62"/>
      <c r="N22" s="62"/>
      <c r="O22" s="62"/>
      <c r="P22" s="62"/>
      <c r="Q22" s="62"/>
    </row>
    <row r="23" spans="1:17" ht="12.75" customHeight="1">
      <c r="A23" s="220"/>
      <c r="B23" s="39"/>
      <c r="C23" s="7"/>
      <c r="D23" s="7"/>
      <c r="E23" s="7"/>
      <c r="F23" s="7"/>
      <c r="G23" s="7"/>
      <c r="H23" s="7"/>
      <c r="I23" s="47" t="s">
        <v>63</v>
      </c>
      <c r="J23" s="7"/>
      <c r="K23" s="8"/>
      <c r="L23" s="16">
        <f t="shared" si="1"/>
        <v>1391.10559375</v>
      </c>
      <c r="M23" s="62">
        <f>M18</f>
        <v>250</v>
      </c>
      <c r="N23" s="62">
        <f>N18</f>
        <v>264.75</v>
      </c>
      <c r="O23" s="62">
        <f>O18</f>
        <v>277.9875</v>
      </c>
      <c r="P23" s="62">
        <f>P18</f>
        <v>291.88687500000003</v>
      </c>
      <c r="Q23" s="62">
        <f>Q18</f>
        <v>306.48121875000004</v>
      </c>
    </row>
    <row r="24" spans="1:17" ht="12.75">
      <c r="A24" s="220"/>
      <c r="B24" s="39"/>
      <c r="C24" s="7"/>
      <c r="D24" s="7"/>
      <c r="E24" s="7"/>
      <c r="F24" s="7"/>
      <c r="G24" s="7"/>
      <c r="H24" s="7"/>
      <c r="I24" s="47" t="s">
        <v>64</v>
      </c>
      <c r="J24" s="7"/>
      <c r="K24" s="13"/>
      <c r="L24" s="16">
        <f t="shared" si="1"/>
        <v>127.98171462500001</v>
      </c>
      <c r="M24" s="62">
        <v>23</v>
      </c>
      <c r="N24" s="62">
        <f>M24*1.059</f>
        <v>24.357</v>
      </c>
      <c r="O24" s="62">
        <f>N24*1.05</f>
        <v>25.57485</v>
      </c>
      <c r="P24" s="62">
        <f>O24*1.05</f>
        <v>26.8535925</v>
      </c>
      <c r="Q24" s="62">
        <f>P24*1.05</f>
        <v>28.196272125000004</v>
      </c>
    </row>
    <row r="25" spans="1:17" ht="21.75" customHeight="1">
      <c r="A25" s="220"/>
      <c r="B25" s="57"/>
      <c r="C25" s="7"/>
      <c r="D25" s="7"/>
      <c r="E25" s="7"/>
      <c r="F25" s="7"/>
      <c r="G25" s="7"/>
      <c r="H25" s="7"/>
      <c r="I25" s="47" t="s">
        <v>65</v>
      </c>
      <c r="J25" s="7"/>
      <c r="K25" s="8"/>
      <c r="L25" s="16">
        <f t="shared" si="1"/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</row>
    <row r="26" spans="1:17" ht="11.25" customHeight="1">
      <c r="A26" s="220"/>
      <c r="B26" s="39"/>
      <c r="C26" s="7"/>
      <c r="D26" s="7"/>
      <c r="E26" s="7"/>
      <c r="F26" s="7"/>
      <c r="G26" s="7"/>
      <c r="H26" s="7"/>
      <c r="I26" s="47" t="s">
        <v>66</v>
      </c>
      <c r="J26" s="61"/>
      <c r="K26" s="8"/>
      <c r="L26" s="16">
        <f t="shared" si="1"/>
        <v>333.8653425</v>
      </c>
      <c r="M26" s="62">
        <v>60</v>
      </c>
      <c r="N26" s="62">
        <f>M26*1.059</f>
        <v>63.54</v>
      </c>
      <c r="O26" s="62">
        <f>N26*1.05</f>
        <v>66.717</v>
      </c>
      <c r="P26" s="62">
        <f>O26*1.05</f>
        <v>70.05285</v>
      </c>
      <c r="Q26" s="62">
        <f>P26*1.05</f>
        <v>73.55549250000001</v>
      </c>
    </row>
    <row r="27" spans="1:17" ht="21.75" customHeight="1">
      <c r="A27" s="220"/>
      <c r="B27" s="216" t="s">
        <v>106</v>
      </c>
      <c r="C27" s="106">
        <f>D27+E27+F27+G27+H27</f>
        <v>72</v>
      </c>
      <c r="D27" s="106">
        <v>14</v>
      </c>
      <c r="E27" s="106">
        <v>14</v>
      </c>
      <c r="F27" s="106">
        <v>14</v>
      </c>
      <c r="G27" s="106">
        <v>15</v>
      </c>
      <c r="H27" s="106">
        <v>15</v>
      </c>
      <c r="I27" s="222" t="s">
        <v>79</v>
      </c>
      <c r="J27" s="61" t="s">
        <v>123</v>
      </c>
      <c r="K27" s="8" t="s">
        <v>10</v>
      </c>
      <c r="L27" s="18">
        <f t="shared" si="1"/>
        <v>2824</v>
      </c>
      <c r="M27" s="18">
        <v>546</v>
      </c>
      <c r="N27" s="18">
        <v>558</v>
      </c>
      <c r="O27" s="18">
        <v>564</v>
      </c>
      <c r="P27" s="18">
        <v>576</v>
      </c>
      <c r="Q27" s="18">
        <v>580</v>
      </c>
    </row>
    <row r="28" spans="1:17" ht="21.75" customHeight="1">
      <c r="A28" s="220"/>
      <c r="B28" s="217"/>
      <c r="C28" s="7"/>
      <c r="D28" s="7"/>
      <c r="E28" s="7"/>
      <c r="F28" s="7"/>
      <c r="G28" s="7"/>
      <c r="H28" s="7"/>
      <c r="I28" s="223"/>
      <c r="J28" s="191" t="s">
        <v>71</v>
      </c>
      <c r="K28" s="8" t="s">
        <v>11</v>
      </c>
      <c r="L28" s="18">
        <f t="shared" si="1"/>
        <v>127.98171462500001</v>
      </c>
      <c r="M28" s="18">
        <f>M33</f>
        <v>23</v>
      </c>
      <c r="N28" s="18">
        <f>N33</f>
        <v>24.357</v>
      </c>
      <c r="O28" s="18">
        <f>O33</f>
        <v>25.57485</v>
      </c>
      <c r="P28" s="18">
        <f>P33</f>
        <v>26.8535925</v>
      </c>
      <c r="Q28" s="18">
        <f>Q33</f>
        <v>28.196272125000004</v>
      </c>
    </row>
    <row r="29" spans="1:17" ht="24.75" customHeight="1">
      <c r="A29" s="220"/>
      <c r="B29" s="217"/>
      <c r="C29" s="7"/>
      <c r="D29" s="7"/>
      <c r="E29" s="7"/>
      <c r="F29" s="7"/>
      <c r="G29" s="7"/>
      <c r="H29" s="7"/>
      <c r="I29" s="223"/>
      <c r="J29" s="192"/>
      <c r="K29" s="8" t="s">
        <v>12</v>
      </c>
      <c r="L29" s="16">
        <f t="shared" si="1"/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14.25" customHeight="1">
      <c r="A30" s="220"/>
      <c r="B30" s="218"/>
      <c r="C30" s="7"/>
      <c r="D30" s="7"/>
      <c r="E30" s="7"/>
      <c r="F30" s="7"/>
      <c r="G30" s="7"/>
      <c r="H30" s="7"/>
      <c r="I30" s="224"/>
      <c r="J30" s="3" t="s">
        <v>161</v>
      </c>
      <c r="K30" s="8" t="s">
        <v>13</v>
      </c>
      <c r="L30" s="16">
        <f t="shared" si="1"/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12" customHeight="1">
      <c r="A31" s="220"/>
      <c r="B31" s="7"/>
      <c r="C31" s="7"/>
      <c r="D31" s="7"/>
      <c r="E31" s="7"/>
      <c r="F31" s="7"/>
      <c r="G31" s="7"/>
      <c r="H31" s="7"/>
      <c r="I31" s="47" t="s">
        <v>62</v>
      </c>
      <c r="J31" s="7"/>
      <c r="K31" s="8"/>
      <c r="L31" s="16"/>
      <c r="M31" s="18"/>
      <c r="N31" s="18"/>
      <c r="O31" s="18"/>
      <c r="P31" s="18"/>
      <c r="Q31" s="18"/>
    </row>
    <row r="32" spans="1:17" ht="11.25" customHeight="1">
      <c r="A32" s="220"/>
      <c r="B32" s="7"/>
      <c r="C32" s="7"/>
      <c r="D32" s="7"/>
      <c r="E32" s="7"/>
      <c r="F32" s="7"/>
      <c r="G32" s="7"/>
      <c r="H32" s="7"/>
      <c r="I32" s="47" t="s">
        <v>63</v>
      </c>
      <c r="J32" s="7"/>
      <c r="K32" s="8"/>
      <c r="L32" s="16">
        <f t="shared" si="1"/>
        <v>2824</v>
      </c>
      <c r="M32" s="18">
        <f>M27</f>
        <v>546</v>
      </c>
      <c r="N32" s="18">
        <f>N27</f>
        <v>558</v>
      </c>
      <c r="O32" s="18">
        <f>O27</f>
        <v>564</v>
      </c>
      <c r="P32" s="18">
        <f>P27</f>
        <v>576</v>
      </c>
      <c r="Q32" s="18">
        <f>Q27</f>
        <v>580</v>
      </c>
    </row>
    <row r="33" spans="1:17" ht="12" customHeight="1">
      <c r="A33" s="220"/>
      <c r="B33" s="7"/>
      <c r="C33" s="7"/>
      <c r="D33" s="7"/>
      <c r="E33" s="7"/>
      <c r="F33" s="7"/>
      <c r="G33" s="7"/>
      <c r="H33" s="7"/>
      <c r="I33" s="47" t="s">
        <v>64</v>
      </c>
      <c r="J33" s="7"/>
      <c r="K33" s="8"/>
      <c r="L33" s="16">
        <f t="shared" si="1"/>
        <v>127.98171462500001</v>
      </c>
      <c r="M33" s="62">
        <v>23</v>
      </c>
      <c r="N33" s="62">
        <f>M33*1.059</f>
        <v>24.357</v>
      </c>
      <c r="O33" s="62">
        <f>N33*1.05</f>
        <v>25.57485</v>
      </c>
      <c r="P33" s="62">
        <f>O33*1.05</f>
        <v>26.8535925</v>
      </c>
      <c r="Q33" s="62">
        <f>P33*1.05</f>
        <v>28.196272125000004</v>
      </c>
    </row>
    <row r="34" spans="1:17" ht="23.25" customHeight="1">
      <c r="A34" s="220"/>
      <c r="B34" s="7"/>
      <c r="C34" s="7"/>
      <c r="D34" s="7"/>
      <c r="E34" s="7"/>
      <c r="F34" s="7"/>
      <c r="G34" s="7"/>
      <c r="H34" s="7"/>
      <c r="I34" s="47" t="s">
        <v>65</v>
      </c>
      <c r="J34" s="7"/>
      <c r="K34" s="8"/>
      <c r="L34" s="16">
        <f t="shared" si="1"/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</row>
    <row r="35" spans="1:17" ht="12.75">
      <c r="A35" s="221"/>
      <c r="B35" s="7"/>
      <c r="C35" s="7"/>
      <c r="D35" s="7"/>
      <c r="E35" s="7"/>
      <c r="F35" s="7"/>
      <c r="G35" s="7"/>
      <c r="H35" s="7"/>
      <c r="I35" s="47" t="s">
        <v>66</v>
      </c>
      <c r="J35" s="7"/>
      <c r="K35" s="13"/>
      <c r="L35" s="16">
        <f t="shared" si="1"/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</row>
    <row r="36" spans="1:17" ht="22.5">
      <c r="A36" s="172" t="s">
        <v>75</v>
      </c>
      <c r="B36" s="173"/>
      <c r="C36" s="173"/>
      <c r="D36" s="173"/>
      <c r="E36" s="173"/>
      <c r="F36" s="173"/>
      <c r="G36" s="173"/>
      <c r="H36" s="173"/>
      <c r="I36" s="173"/>
      <c r="J36" s="174"/>
      <c r="K36" s="8" t="s">
        <v>10</v>
      </c>
      <c r="L36" s="62">
        <f>M36+N36+O36+P36+Q36</f>
        <v>5456.5282256125</v>
      </c>
      <c r="M36" s="62">
        <f aca="true" t="shared" si="3" ref="M36:Q37">M9+M18+M27</f>
        <v>1019.1</v>
      </c>
      <c r="N36" s="62">
        <f t="shared" si="3"/>
        <v>1059.0129</v>
      </c>
      <c r="O36" s="62">
        <f t="shared" si="3"/>
        <v>1090.063545</v>
      </c>
      <c r="P36" s="62">
        <f t="shared" si="3"/>
        <v>1128.36672225</v>
      </c>
      <c r="Q36" s="62">
        <f t="shared" si="3"/>
        <v>1159.9850583625</v>
      </c>
    </row>
    <row r="37" spans="1:17" ht="22.5">
      <c r="A37" s="175"/>
      <c r="B37" s="176"/>
      <c r="C37" s="176"/>
      <c r="D37" s="176"/>
      <c r="E37" s="176"/>
      <c r="F37" s="176"/>
      <c r="G37" s="176"/>
      <c r="H37" s="176"/>
      <c r="I37" s="176"/>
      <c r="J37" s="167"/>
      <c r="K37" s="8" t="s">
        <v>11</v>
      </c>
      <c r="L37" s="62">
        <f>M37+N37+O37+P37+Q37</f>
        <v>383.94514387500004</v>
      </c>
      <c r="M37" s="62">
        <f t="shared" si="3"/>
        <v>69</v>
      </c>
      <c r="N37" s="62">
        <f t="shared" si="3"/>
        <v>73.071</v>
      </c>
      <c r="O37" s="62">
        <f t="shared" si="3"/>
        <v>76.72455000000001</v>
      </c>
      <c r="P37" s="62">
        <f t="shared" si="3"/>
        <v>80.5607775</v>
      </c>
      <c r="Q37" s="62">
        <f t="shared" si="3"/>
        <v>84.58881637500001</v>
      </c>
    </row>
    <row r="38" spans="1:17" ht="22.5">
      <c r="A38" s="175"/>
      <c r="B38" s="176"/>
      <c r="C38" s="176"/>
      <c r="D38" s="176"/>
      <c r="E38" s="176"/>
      <c r="F38" s="176"/>
      <c r="G38" s="176"/>
      <c r="H38" s="176"/>
      <c r="I38" s="176"/>
      <c r="J38" s="167"/>
      <c r="K38" s="8" t="s">
        <v>12</v>
      </c>
      <c r="L38" s="62">
        <f>M38+N38+O38+P38+Q38</f>
        <v>0</v>
      </c>
      <c r="M38" s="62">
        <f aca="true" t="shared" si="4" ref="M38:Q39">M11+M20+M29</f>
        <v>0</v>
      </c>
      <c r="N38" s="62">
        <f t="shared" si="4"/>
        <v>0</v>
      </c>
      <c r="O38" s="62">
        <f t="shared" si="4"/>
        <v>0</v>
      </c>
      <c r="P38" s="62">
        <f t="shared" si="4"/>
        <v>0</v>
      </c>
      <c r="Q38" s="62">
        <f t="shared" si="4"/>
        <v>0</v>
      </c>
    </row>
    <row r="39" spans="1:17" ht="12.75">
      <c r="A39" s="168"/>
      <c r="B39" s="169"/>
      <c r="C39" s="169"/>
      <c r="D39" s="169"/>
      <c r="E39" s="169"/>
      <c r="F39" s="169"/>
      <c r="G39" s="169"/>
      <c r="H39" s="169"/>
      <c r="I39" s="169"/>
      <c r="J39" s="170"/>
      <c r="K39" s="8" t="s">
        <v>13</v>
      </c>
      <c r="L39" s="62">
        <f>M39+N39+O39+P39+Q39</f>
        <v>1036.0954462250002</v>
      </c>
      <c r="M39" s="62">
        <f t="shared" si="4"/>
        <v>186.2</v>
      </c>
      <c r="N39" s="62">
        <f t="shared" si="4"/>
        <v>197.1858</v>
      </c>
      <c r="O39" s="62">
        <f t="shared" si="4"/>
        <v>207.04509000000002</v>
      </c>
      <c r="P39" s="62">
        <f t="shared" si="4"/>
        <v>217.3973445</v>
      </c>
      <c r="Q39" s="62">
        <f t="shared" si="4"/>
        <v>228.267211725</v>
      </c>
    </row>
    <row r="40" spans="1:17" ht="12.75">
      <c r="A40" s="180"/>
      <c r="B40" s="181"/>
      <c r="C40" s="181"/>
      <c r="D40" s="181"/>
      <c r="E40" s="181"/>
      <c r="F40" s="181"/>
      <c r="G40" s="181"/>
      <c r="H40" s="182"/>
      <c r="I40" s="47" t="s">
        <v>62</v>
      </c>
      <c r="J40" s="13"/>
      <c r="K40" s="13"/>
      <c r="L40" s="62"/>
      <c r="M40" s="13"/>
      <c r="N40" s="13"/>
      <c r="O40" s="13"/>
      <c r="P40" s="13"/>
      <c r="Q40" s="13"/>
    </row>
    <row r="41" spans="1:17" ht="12.75">
      <c r="A41" s="183"/>
      <c r="B41" s="184"/>
      <c r="C41" s="184"/>
      <c r="D41" s="184"/>
      <c r="E41" s="184"/>
      <c r="F41" s="184"/>
      <c r="G41" s="184"/>
      <c r="H41" s="185"/>
      <c r="I41" s="47" t="s">
        <v>63</v>
      </c>
      <c r="J41" s="13"/>
      <c r="K41" s="13"/>
      <c r="L41" s="62">
        <f>M41+N41+O41+P41+Q41</f>
        <v>5456.5282256125</v>
      </c>
      <c r="M41" s="11">
        <f aca="true" t="shared" si="5" ref="M41:Q42">M14+M23+M32</f>
        <v>1019.1</v>
      </c>
      <c r="N41" s="11">
        <f t="shared" si="5"/>
        <v>1059.0129</v>
      </c>
      <c r="O41" s="11">
        <f t="shared" si="5"/>
        <v>1090.063545</v>
      </c>
      <c r="P41" s="11">
        <f t="shared" si="5"/>
        <v>1128.36672225</v>
      </c>
      <c r="Q41" s="11">
        <f t="shared" si="5"/>
        <v>1159.9850583625</v>
      </c>
    </row>
    <row r="42" spans="1:17" ht="12.75">
      <c r="A42" s="183"/>
      <c r="B42" s="184"/>
      <c r="C42" s="184"/>
      <c r="D42" s="184"/>
      <c r="E42" s="184"/>
      <c r="F42" s="184"/>
      <c r="G42" s="184"/>
      <c r="H42" s="185"/>
      <c r="I42" s="47" t="s">
        <v>64</v>
      </c>
      <c r="J42" s="13"/>
      <c r="K42" s="13"/>
      <c r="L42" s="62">
        <f>M42+N42+O42+P42+Q42</f>
        <v>1086.1752476</v>
      </c>
      <c r="M42" s="11">
        <f t="shared" si="5"/>
        <v>195.2</v>
      </c>
      <c r="N42" s="11">
        <f t="shared" si="5"/>
        <v>206.7168</v>
      </c>
      <c r="O42" s="11">
        <f t="shared" si="5"/>
        <v>217.05264</v>
      </c>
      <c r="P42" s="11">
        <f t="shared" si="5"/>
        <v>227.90527199999997</v>
      </c>
      <c r="Q42" s="11">
        <f t="shared" si="5"/>
        <v>239.30053560000002</v>
      </c>
    </row>
    <row r="43" spans="1:17" ht="22.5">
      <c r="A43" s="183"/>
      <c r="B43" s="184"/>
      <c r="C43" s="184"/>
      <c r="D43" s="184"/>
      <c r="E43" s="184"/>
      <c r="F43" s="184"/>
      <c r="G43" s="184"/>
      <c r="H43" s="185"/>
      <c r="I43" s="47" t="s">
        <v>65</v>
      </c>
      <c r="J43" s="13"/>
      <c r="K43" s="13"/>
      <c r="L43" s="62">
        <f>M43+N43+O43+P43+Q43</f>
        <v>0</v>
      </c>
      <c r="M43" s="11">
        <f aca="true" t="shared" si="6" ref="M43:Q44">M16+M25+M34</f>
        <v>0</v>
      </c>
      <c r="N43" s="11">
        <f t="shared" si="6"/>
        <v>0</v>
      </c>
      <c r="O43" s="11">
        <f t="shared" si="6"/>
        <v>0</v>
      </c>
      <c r="P43" s="11">
        <f t="shared" si="6"/>
        <v>0</v>
      </c>
      <c r="Q43" s="11">
        <f t="shared" si="6"/>
        <v>0</v>
      </c>
    </row>
    <row r="44" spans="1:17" ht="12.75">
      <c r="A44" s="186"/>
      <c r="B44" s="187"/>
      <c r="C44" s="187"/>
      <c r="D44" s="187"/>
      <c r="E44" s="187"/>
      <c r="F44" s="187"/>
      <c r="G44" s="187"/>
      <c r="H44" s="177"/>
      <c r="I44" s="47" t="s">
        <v>66</v>
      </c>
      <c r="J44" s="13"/>
      <c r="K44" s="13"/>
      <c r="L44" s="62">
        <f>M44+N44+O44+P44+Q44</f>
        <v>333.8653425</v>
      </c>
      <c r="M44" s="11">
        <f>M17+M26+M35</f>
        <v>60</v>
      </c>
      <c r="N44" s="11">
        <f t="shared" si="6"/>
        <v>63.54</v>
      </c>
      <c r="O44" s="11">
        <f t="shared" si="6"/>
        <v>66.717</v>
      </c>
      <c r="P44" s="11">
        <f t="shared" si="6"/>
        <v>70.05285</v>
      </c>
      <c r="Q44" s="11">
        <f t="shared" si="6"/>
        <v>73.55549250000001</v>
      </c>
    </row>
  </sheetData>
  <mergeCells count="30">
    <mergeCell ref="M1:Q1"/>
    <mergeCell ref="M2:M5"/>
    <mergeCell ref="N2:N5"/>
    <mergeCell ref="O2:O5"/>
    <mergeCell ref="P2:P5"/>
    <mergeCell ref="Q2:Q5"/>
    <mergeCell ref="H2:H5"/>
    <mergeCell ref="J1:J5"/>
    <mergeCell ref="K1:K5"/>
    <mergeCell ref="L1:L5"/>
    <mergeCell ref="A36:J39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J28:J29"/>
    <mergeCell ref="A40:H44"/>
    <mergeCell ref="I6:I8"/>
    <mergeCell ref="I9:I12"/>
    <mergeCell ref="B9:B12"/>
    <mergeCell ref="A6:A35"/>
    <mergeCell ref="I18:I21"/>
    <mergeCell ref="I27:I30"/>
    <mergeCell ref="B27:B30"/>
    <mergeCell ref="B18:B21"/>
  </mergeCells>
  <printOptions/>
  <pageMargins left="0.53" right="0.32" top="0.38" bottom="0.33" header="0.35" footer="0.3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workbookViewId="0" topLeftCell="A1">
      <pane ySplit="5" topLeftCell="BM33" activePane="bottomLeft" state="frozen"/>
      <selection pane="topLeft" activeCell="A1" sqref="A1"/>
      <selection pane="bottomLeft" activeCell="J39" sqref="J39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5.00390625" style="0" customWidth="1"/>
    <col min="4" max="4" width="4.25390625" style="0" customWidth="1"/>
    <col min="5" max="5" width="3.875" style="0" customWidth="1"/>
    <col min="6" max="6" width="4.00390625" style="0" customWidth="1"/>
    <col min="7" max="7" width="4.125" style="0" customWidth="1"/>
    <col min="8" max="8" width="3.75390625" style="0" customWidth="1"/>
    <col min="9" max="9" width="19.75390625" style="0" customWidth="1"/>
    <col min="10" max="10" width="15.875" style="0" customWidth="1"/>
    <col min="11" max="11" width="10.625" style="0" customWidth="1"/>
    <col min="13" max="13" width="8.00390625" style="0" customWidth="1"/>
    <col min="14" max="14" width="7.875" style="0" customWidth="1"/>
    <col min="15" max="15" width="7.375" style="0" customWidth="1"/>
    <col min="16" max="16" width="8.125" style="0" customWidth="1"/>
    <col min="17" max="17" width="8.37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4" customHeight="1">
      <c r="A6" s="234" t="s">
        <v>46</v>
      </c>
      <c r="B6" s="191" t="s">
        <v>81</v>
      </c>
      <c r="C6" s="14">
        <f>D6+E6+F6+G6+H6</f>
        <v>155</v>
      </c>
      <c r="D6" s="14">
        <v>29</v>
      </c>
      <c r="E6" s="14">
        <v>30</v>
      </c>
      <c r="F6" s="14">
        <v>31</v>
      </c>
      <c r="G6" s="14">
        <v>32</v>
      </c>
      <c r="H6" s="14">
        <v>33</v>
      </c>
      <c r="I6" s="208" t="s">
        <v>80</v>
      </c>
      <c r="J6" s="191" t="s">
        <v>71</v>
      </c>
      <c r="K6" s="8" t="s">
        <v>10</v>
      </c>
      <c r="L6" s="4">
        <f>M6+N6+O6+P6+Q6</f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22.5">
      <c r="A7" s="235"/>
      <c r="B7" s="192"/>
      <c r="C7" s="14"/>
      <c r="D7" s="14"/>
      <c r="E7" s="14"/>
      <c r="F7" s="14"/>
      <c r="G7" s="14"/>
      <c r="H7" s="14"/>
      <c r="I7" s="208"/>
      <c r="J7" s="192"/>
      <c r="K7" s="8" t="s">
        <v>11</v>
      </c>
      <c r="L7" s="4">
        <f aca="true" t="shared" si="0" ref="L7:L54">M7+N7+O7+P7+Q7</f>
        <v>8520.3571406375</v>
      </c>
      <c r="M7" s="4">
        <f>M12+M13+M14+M15</f>
        <v>1531.2</v>
      </c>
      <c r="N7" s="4">
        <f>N12+N13+N14+N15</f>
        <v>1621.5171</v>
      </c>
      <c r="O7" s="4">
        <f>O12+O13+O14+O15</f>
        <v>1702.692955</v>
      </c>
      <c r="P7" s="4">
        <f>P12+P13+P14+P15</f>
        <v>1787.73760275</v>
      </c>
      <c r="Q7" s="4">
        <f>Q12+Q13+Q14+Q15</f>
        <v>1877.2094828875001</v>
      </c>
    </row>
    <row r="8" spans="1:17" ht="23.25" customHeight="1">
      <c r="A8" s="235"/>
      <c r="B8" s="192"/>
      <c r="C8" s="22"/>
      <c r="D8" s="22"/>
      <c r="E8" s="22"/>
      <c r="F8" s="22"/>
      <c r="G8" s="22"/>
      <c r="H8" s="22"/>
      <c r="I8" s="208"/>
      <c r="J8" s="192"/>
      <c r="K8" s="8" t="s">
        <v>12</v>
      </c>
      <c r="L8" s="4">
        <f t="shared" si="0"/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12.75" customHeight="1">
      <c r="A9" s="235"/>
      <c r="B9" s="193"/>
      <c r="C9" s="37"/>
      <c r="D9" s="37"/>
      <c r="E9" s="37"/>
      <c r="F9" s="37"/>
      <c r="G9" s="37"/>
      <c r="H9" s="37"/>
      <c r="I9" s="208"/>
      <c r="J9" s="3" t="s">
        <v>161</v>
      </c>
      <c r="K9" s="8" t="s">
        <v>13</v>
      </c>
      <c r="L9" s="4">
        <f t="shared" si="0"/>
        <v>1710.6</v>
      </c>
      <c r="M9" s="4">
        <v>307.4</v>
      </c>
      <c r="N9" s="18">
        <v>325.6</v>
      </c>
      <c r="O9" s="18">
        <v>341.8</v>
      </c>
      <c r="P9" s="141">
        <v>358.9</v>
      </c>
      <c r="Q9" s="4">
        <v>376.9</v>
      </c>
    </row>
    <row r="10" spans="1:17" ht="12.75">
      <c r="A10" s="235"/>
      <c r="B10" s="8"/>
      <c r="C10" s="14"/>
      <c r="D10" s="14"/>
      <c r="E10" s="14"/>
      <c r="F10" s="14"/>
      <c r="G10" s="14"/>
      <c r="H10" s="14"/>
      <c r="I10" s="47" t="s">
        <v>62</v>
      </c>
      <c r="J10" s="13"/>
      <c r="K10" s="37"/>
      <c r="L10" s="4"/>
      <c r="M10" s="4"/>
      <c r="N10" s="4"/>
      <c r="O10" s="4"/>
      <c r="P10" s="4"/>
      <c r="Q10" s="4"/>
    </row>
    <row r="11" spans="1:17" ht="12.75">
      <c r="A11" s="235"/>
      <c r="B11" s="29"/>
      <c r="C11" s="14"/>
      <c r="D11" s="14"/>
      <c r="E11" s="14"/>
      <c r="F11" s="14"/>
      <c r="G11" s="14"/>
      <c r="H11" s="14"/>
      <c r="I11" s="47"/>
      <c r="J11" s="13" t="s">
        <v>27</v>
      </c>
      <c r="K11" s="37"/>
      <c r="L11" s="4"/>
      <c r="M11" s="4"/>
      <c r="N11" s="4"/>
      <c r="O11" s="4"/>
      <c r="P11" s="4"/>
      <c r="Q11" s="4"/>
    </row>
    <row r="12" spans="1:17" ht="13.5" customHeight="1">
      <c r="A12" s="235"/>
      <c r="B12" s="191" t="s">
        <v>19</v>
      </c>
      <c r="C12" s="19">
        <f>D12+E12+F12+G12+H12</f>
        <v>5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47" t="s">
        <v>63</v>
      </c>
      <c r="J12" s="13"/>
      <c r="K12" s="13"/>
      <c r="L12" s="4">
        <f t="shared" si="0"/>
        <v>6660.0571406375</v>
      </c>
      <c r="M12" s="4">
        <v>1196.9</v>
      </c>
      <c r="N12" s="4">
        <f>M12*1.059</f>
        <v>1267.5171</v>
      </c>
      <c r="O12" s="4">
        <f>N12*1.05</f>
        <v>1330.892955</v>
      </c>
      <c r="P12" s="4">
        <f>O12*1.05</f>
        <v>1397.43760275</v>
      </c>
      <c r="Q12" s="4">
        <f>P12*1.05</f>
        <v>1467.3094828875</v>
      </c>
    </row>
    <row r="13" spans="1:17" ht="12" customHeight="1">
      <c r="A13" s="235"/>
      <c r="B13" s="192"/>
      <c r="C13" s="37"/>
      <c r="D13" s="37"/>
      <c r="E13" s="37"/>
      <c r="F13" s="37"/>
      <c r="G13" s="37"/>
      <c r="H13" s="37"/>
      <c r="I13" s="47" t="s">
        <v>64</v>
      </c>
      <c r="J13" s="13"/>
      <c r="K13" s="13"/>
      <c r="L13" s="4">
        <f t="shared" si="0"/>
        <v>1860.2999999999997</v>
      </c>
      <c r="M13" s="4">
        <v>334.3</v>
      </c>
      <c r="N13" s="4">
        <v>354</v>
      </c>
      <c r="O13" s="4">
        <v>371.8</v>
      </c>
      <c r="P13" s="4">
        <v>390.3</v>
      </c>
      <c r="Q13" s="4">
        <v>409.9</v>
      </c>
    </row>
    <row r="14" spans="1:17" ht="22.5">
      <c r="A14" s="235"/>
      <c r="B14" s="192"/>
      <c r="C14" s="14"/>
      <c r="D14" s="14"/>
      <c r="E14" s="14"/>
      <c r="F14" s="14"/>
      <c r="G14" s="14"/>
      <c r="H14" s="14"/>
      <c r="I14" s="47" t="s">
        <v>65</v>
      </c>
      <c r="J14" s="13"/>
      <c r="K14" s="13"/>
      <c r="L14" s="4">
        <f t="shared" si="0"/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4.25" customHeight="1">
      <c r="A15" s="235"/>
      <c r="B15" s="193"/>
      <c r="C15" s="14"/>
      <c r="D15" s="14"/>
      <c r="E15" s="14"/>
      <c r="F15" s="14"/>
      <c r="G15" s="14"/>
      <c r="H15" s="14"/>
      <c r="I15" s="47" t="s">
        <v>66</v>
      </c>
      <c r="J15" s="13"/>
      <c r="K15" s="13"/>
      <c r="L15" s="4">
        <f t="shared" si="0"/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4.25" customHeight="1">
      <c r="A16" s="235"/>
      <c r="B16" s="42"/>
      <c r="C16" s="14"/>
      <c r="D16" s="14"/>
      <c r="E16" s="14"/>
      <c r="F16" s="14"/>
      <c r="G16" s="14"/>
      <c r="H16" s="14"/>
      <c r="I16" s="71"/>
      <c r="J16" s="72" t="s">
        <v>13</v>
      </c>
      <c r="K16" s="13"/>
      <c r="L16" s="4"/>
      <c r="M16" s="4"/>
      <c r="N16" s="4"/>
      <c r="O16" s="4"/>
      <c r="P16" s="4"/>
      <c r="Q16" s="4"/>
    </row>
    <row r="17" spans="1:17" ht="14.25" customHeight="1">
      <c r="A17" s="235"/>
      <c r="B17" s="42"/>
      <c r="C17" s="14"/>
      <c r="D17" s="14"/>
      <c r="E17" s="14"/>
      <c r="F17" s="14"/>
      <c r="G17" s="14"/>
      <c r="H17" s="14"/>
      <c r="I17" s="47" t="s">
        <v>63</v>
      </c>
      <c r="J17" s="72"/>
      <c r="K17" s="13"/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14.25" customHeight="1">
      <c r="A18" s="235"/>
      <c r="B18" s="42"/>
      <c r="C18" s="14"/>
      <c r="D18" s="14"/>
      <c r="E18" s="14"/>
      <c r="F18" s="14"/>
      <c r="G18" s="14"/>
      <c r="H18" s="14"/>
      <c r="I18" s="47" t="s">
        <v>64</v>
      </c>
      <c r="J18" s="72"/>
      <c r="K18" s="13"/>
      <c r="L18" s="4">
        <f>M18+N18+O18+P18+Q18</f>
        <v>1710.6</v>
      </c>
      <c r="M18" s="4">
        <v>307.4</v>
      </c>
      <c r="N18" s="18">
        <v>325.6</v>
      </c>
      <c r="O18" s="18">
        <v>341.8</v>
      </c>
      <c r="P18" s="141">
        <v>358.9</v>
      </c>
      <c r="Q18" s="4">
        <v>376.9</v>
      </c>
    </row>
    <row r="19" spans="1:17" ht="14.25" customHeight="1">
      <c r="A19" s="235"/>
      <c r="B19" s="42"/>
      <c r="C19" s="14"/>
      <c r="D19" s="14"/>
      <c r="E19" s="14"/>
      <c r="F19" s="14"/>
      <c r="G19" s="14"/>
      <c r="H19" s="14"/>
      <c r="I19" s="47" t="s">
        <v>65</v>
      </c>
      <c r="J19" s="72"/>
      <c r="K19" s="13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14.25" customHeight="1">
      <c r="A20" s="235"/>
      <c r="B20" s="42"/>
      <c r="C20" s="14"/>
      <c r="D20" s="14"/>
      <c r="E20" s="14"/>
      <c r="F20" s="14"/>
      <c r="G20" s="14"/>
      <c r="H20" s="14"/>
      <c r="I20" s="47" t="s">
        <v>66</v>
      </c>
      <c r="J20" s="72"/>
      <c r="K20" s="13"/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23.25" customHeight="1">
      <c r="A21" s="235"/>
      <c r="B21" s="8" t="s">
        <v>67</v>
      </c>
      <c r="C21" s="58">
        <v>465</v>
      </c>
      <c r="D21" s="58">
        <v>453</v>
      </c>
      <c r="E21" s="58">
        <v>456</v>
      </c>
      <c r="F21" s="58">
        <v>459</v>
      </c>
      <c r="G21" s="58">
        <v>462</v>
      </c>
      <c r="H21" s="58">
        <v>465</v>
      </c>
      <c r="I21" s="191" t="s">
        <v>82</v>
      </c>
      <c r="J21" s="191" t="s">
        <v>71</v>
      </c>
      <c r="K21" s="8" t="s">
        <v>10</v>
      </c>
      <c r="L21" s="4">
        <f t="shared" si="0"/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1.75" customHeight="1">
      <c r="A22" s="235"/>
      <c r="B22" s="8"/>
      <c r="C22" s="14"/>
      <c r="D22" s="14"/>
      <c r="E22" s="14"/>
      <c r="F22" s="14"/>
      <c r="G22" s="14"/>
      <c r="H22" s="14"/>
      <c r="I22" s="192"/>
      <c r="J22" s="192"/>
      <c r="K22" s="8" t="s">
        <v>11</v>
      </c>
      <c r="L22" s="4">
        <f t="shared" si="0"/>
        <v>6316.3324378125</v>
      </c>
      <c r="M22" s="4">
        <f>M27+M28+M29+M30</f>
        <v>1135.1</v>
      </c>
      <c r="N22" s="4">
        <f>N27+N28+N29+N30</f>
        <v>1202.1025</v>
      </c>
      <c r="O22" s="4">
        <f>O27+O28+O29+O30</f>
        <v>1262.267625</v>
      </c>
      <c r="P22" s="4">
        <f>P27+P28+P29+P30</f>
        <v>1325.3060062499999</v>
      </c>
      <c r="Q22" s="4">
        <f>Q27+Q28+Q29+Q30</f>
        <v>1391.5563065625001</v>
      </c>
    </row>
    <row r="23" spans="1:17" ht="23.25" customHeight="1">
      <c r="A23" s="235"/>
      <c r="B23" s="8"/>
      <c r="C23" s="19"/>
      <c r="D23" s="19"/>
      <c r="E23" s="19"/>
      <c r="F23" s="19"/>
      <c r="G23" s="19"/>
      <c r="H23" s="19"/>
      <c r="I23" s="192"/>
      <c r="J23" s="192"/>
      <c r="K23" s="8" t="s">
        <v>12</v>
      </c>
      <c r="L23" s="4">
        <f t="shared" si="0"/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12.75">
      <c r="A24" s="235"/>
      <c r="B24" s="8"/>
      <c r="C24" s="14"/>
      <c r="D24" s="14"/>
      <c r="E24" s="14"/>
      <c r="F24" s="14"/>
      <c r="G24" s="14"/>
      <c r="H24" s="14"/>
      <c r="I24" s="193"/>
      <c r="J24" s="3" t="s">
        <v>161</v>
      </c>
      <c r="K24" s="8" t="s">
        <v>13</v>
      </c>
      <c r="L24" s="4">
        <f t="shared" si="0"/>
        <v>1894.9</v>
      </c>
      <c r="M24" s="4">
        <v>340.5</v>
      </c>
      <c r="N24" s="4">
        <v>360.6</v>
      </c>
      <c r="O24" s="4">
        <v>378.7</v>
      </c>
      <c r="P24" s="4">
        <v>397.6</v>
      </c>
      <c r="Q24" s="4">
        <v>417.5</v>
      </c>
    </row>
    <row r="25" spans="1:17" ht="12.75" customHeight="1">
      <c r="A25" s="235"/>
      <c r="B25" s="8"/>
      <c r="C25" s="14"/>
      <c r="D25" s="14"/>
      <c r="E25" s="14"/>
      <c r="F25" s="14"/>
      <c r="G25" s="14"/>
      <c r="H25" s="14"/>
      <c r="I25" s="47" t="s">
        <v>62</v>
      </c>
      <c r="J25" s="13"/>
      <c r="K25" s="8"/>
      <c r="L25" s="4"/>
      <c r="M25" s="4"/>
      <c r="N25" s="4"/>
      <c r="O25" s="4"/>
      <c r="P25" s="4"/>
      <c r="Q25" s="4"/>
    </row>
    <row r="26" spans="1:17" ht="12.75" customHeight="1">
      <c r="A26" s="235"/>
      <c r="B26" s="8"/>
      <c r="C26" s="14"/>
      <c r="D26" s="14"/>
      <c r="E26" s="14"/>
      <c r="F26" s="14"/>
      <c r="G26" s="14"/>
      <c r="H26" s="14"/>
      <c r="I26" s="47"/>
      <c r="J26" s="13" t="s">
        <v>27</v>
      </c>
      <c r="K26" s="8"/>
      <c r="L26" s="4"/>
      <c r="M26" s="4"/>
      <c r="N26" s="4"/>
      <c r="O26" s="4"/>
      <c r="P26" s="4"/>
      <c r="Q26" s="4"/>
    </row>
    <row r="27" spans="1:17" ht="12" customHeight="1">
      <c r="A27" s="235"/>
      <c r="B27" s="8"/>
      <c r="C27" s="19"/>
      <c r="D27" s="19"/>
      <c r="E27" s="19"/>
      <c r="F27" s="19"/>
      <c r="G27" s="19"/>
      <c r="H27" s="19"/>
      <c r="I27" s="47" t="s">
        <v>63</v>
      </c>
      <c r="J27" s="13"/>
      <c r="K27" s="8"/>
      <c r="L27" s="4">
        <f t="shared" si="0"/>
        <v>5828.7324378124995</v>
      </c>
      <c r="M27" s="18">
        <v>1047.5</v>
      </c>
      <c r="N27" s="18">
        <f>M27*1.059</f>
        <v>1109.3025</v>
      </c>
      <c r="O27" s="18">
        <f>N27*1.05</f>
        <v>1164.767625</v>
      </c>
      <c r="P27" s="18">
        <f>O27*1.05</f>
        <v>1223.00600625</v>
      </c>
      <c r="Q27" s="18">
        <f>P27*1.05</f>
        <v>1284.1563065625</v>
      </c>
    </row>
    <row r="28" spans="1:17" ht="12.75" customHeight="1">
      <c r="A28" s="235"/>
      <c r="B28" s="8"/>
      <c r="C28" s="14"/>
      <c r="D28" s="14"/>
      <c r="E28" s="14"/>
      <c r="F28" s="14"/>
      <c r="G28" s="14"/>
      <c r="H28" s="14"/>
      <c r="I28" s="47" t="s">
        <v>64</v>
      </c>
      <c r="J28" s="13"/>
      <c r="K28" s="8"/>
      <c r="L28" s="4">
        <f t="shared" si="0"/>
        <v>487.6</v>
      </c>
      <c r="M28" s="4">
        <v>87.6</v>
      </c>
      <c r="N28" s="4">
        <v>92.8</v>
      </c>
      <c r="O28" s="4">
        <v>97.5</v>
      </c>
      <c r="P28" s="4">
        <v>102.3</v>
      </c>
      <c r="Q28" s="4">
        <v>107.4</v>
      </c>
    </row>
    <row r="29" spans="1:17" ht="24" customHeight="1">
      <c r="A29" s="235"/>
      <c r="B29" s="8"/>
      <c r="C29" s="14"/>
      <c r="D29" s="14"/>
      <c r="E29" s="14"/>
      <c r="F29" s="14"/>
      <c r="G29" s="14"/>
      <c r="H29" s="14"/>
      <c r="I29" s="47" t="s">
        <v>65</v>
      </c>
      <c r="J29" s="13"/>
      <c r="K29" s="8"/>
      <c r="L29" s="4">
        <f t="shared" si="0"/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15" customHeight="1">
      <c r="A30" s="235"/>
      <c r="B30" s="8"/>
      <c r="C30" s="14"/>
      <c r="D30" s="14"/>
      <c r="E30" s="14"/>
      <c r="F30" s="14"/>
      <c r="G30" s="14"/>
      <c r="H30" s="14"/>
      <c r="I30" s="47" t="s">
        <v>66</v>
      </c>
      <c r="J30" s="13"/>
      <c r="K30" s="8"/>
      <c r="L30" s="4">
        <f t="shared" si="0"/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15" customHeight="1">
      <c r="A31" s="235"/>
      <c r="B31" s="29"/>
      <c r="C31" s="14"/>
      <c r="D31" s="14"/>
      <c r="E31" s="14"/>
      <c r="F31" s="14"/>
      <c r="G31" s="14"/>
      <c r="H31" s="14"/>
      <c r="I31" s="71"/>
      <c r="J31" s="72" t="s">
        <v>13</v>
      </c>
      <c r="K31" s="8"/>
      <c r="L31" s="4"/>
      <c r="M31" s="18"/>
      <c r="N31" s="18"/>
      <c r="O31" s="18"/>
      <c r="P31" s="18"/>
      <c r="Q31" s="18"/>
    </row>
    <row r="32" spans="1:17" ht="15" customHeight="1">
      <c r="A32" s="235"/>
      <c r="B32" s="29"/>
      <c r="C32" s="14"/>
      <c r="D32" s="14"/>
      <c r="E32" s="14"/>
      <c r="F32" s="14"/>
      <c r="G32" s="14"/>
      <c r="H32" s="14"/>
      <c r="I32" s="47" t="s">
        <v>63</v>
      </c>
      <c r="J32" s="72"/>
      <c r="K32" s="8"/>
      <c r="L32" s="4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ht="15" customHeight="1">
      <c r="A33" s="235"/>
      <c r="B33" s="29"/>
      <c r="C33" s="14"/>
      <c r="D33" s="14"/>
      <c r="E33" s="14"/>
      <c r="F33" s="14"/>
      <c r="G33" s="14"/>
      <c r="H33" s="14"/>
      <c r="I33" s="47" t="s">
        <v>64</v>
      </c>
      <c r="J33" s="72"/>
      <c r="K33" s="8"/>
      <c r="L33" s="4">
        <f>M33+N33+O33+P33+Q33</f>
        <v>1894.9</v>
      </c>
      <c r="M33" s="4">
        <v>340.5</v>
      </c>
      <c r="N33" s="4">
        <v>360.6</v>
      </c>
      <c r="O33" s="4">
        <v>378.7</v>
      </c>
      <c r="P33" s="4">
        <v>397.6</v>
      </c>
      <c r="Q33" s="4">
        <v>417.5</v>
      </c>
    </row>
    <row r="34" spans="1:17" ht="15" customHeight="1">
      <c r="A34" s="235"/>
      <c r="B34" s="29"/>
      <c r="C34" s="14"/>
      <c r="D34" s="14"/>
      <c r="E34" s="14"/>
      <c r="F34" s="14"/>
      <c r="G34" s="14"/>
      <c r="H34" s="14"/>
      <c r="I34" s="47" t="s">
        <v>65</v>
      </c>
      <c r="J34" s="72"/>
      <c r="K34" s="8"/>
      <c r="L34" s="4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ht="15" customHeight="1">
      <c r="A35" s="235"/>
      <c r="B35" s="29"/>
      <c r="C35" s="14"/>
      <c r="D35" s="14"/>
      <c r="E35" s="14"/>
      <c r="F35" s="14"/>
      <c r="G35" s="14"/>
      <c r="H35" s="14"/>
      <c r="I35" s="47" t="s">
        <v>66</v>
      </c>
      <c r="J35" s="72"/>
      <c r="K35" s="8"/>
      <c r="L35" s="4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21.75" customHeight="1">
      <c r="A36" s="235"/>
      <c r="B36" s="237" t="s">
        <v>47</v>
      </c>
      <c r="C36" s="142">
        <v>30</v>
      </c>
      <c r="D36" s="59">
        <v>26</v>
      </c>
      <c r="E36" s="59">
        <v>27</v>
      </c>
      <c r="F36" s="59">
        <v>28</v>
      </c>
      <c r="G36" s="59">
        <v>29</v>
      </c>
      <c r="H36" s="59">
        <v>30</v>
      </c>
      <c r="I36" s="191" t="s">
        <v>83</v>
      </c>
      <c r="J36" s="191" t="s">
        <v>71</v>
      </c>
      <c r="K36" s="8" t="s">
        <v>10</v>
      </c>
      <c r="L36" s="4">
        <f t="shared" si="0"/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ht="23.25" customHeight="1">
      <c r="A37" s="235"/>
      <c r="B37" s="238"/>
      <c r="C37" s="52"/>
      <c r="D37" s="14"/>
      <c r="E37" s="14"/>
      <c r="F37" s="14"/>
      <c r="G37" s="14"/>
      <c r="H37" s="14"/>
      <c r="I37" s="192"/>
      <c r="J37" s="192"/>
      <c r="K37" s="8" t="s">
        <v>11</v>
      </c>
      <c r="L37" s="4">
        <f t="shared" si="0"/>
        <v>9294.98031</v>
      </c>
      <c r="M37" s="18">
        <f>M42+M43+M44+M45</f>
        <v>1680.8</v>
      </c>
      <c r="N37" s="18">
        <f>N42+N43+N44+N45</f>
        <v>1766.58</v>
      </c>
      <c r="O37" s="18">
        <f>O42+O43+O44+O45</f>
        <v>1854.884</v>
      </c>
      <c r="P37" s="18">
        <f>P42+P43+P44+P45</f>
        <v>1947.6982</v>
      </c>
      <c r="Q37" s="18">
        <f>Q42+Q43+Q44+Q45</f>
        <v>2045.0181100000002</v>
      </c>
    </row>
    <row r="38" spans="1:17" ht="21.75" customHeight="1">
      <c r="A38" s="235"/>
      <c r="B38" s="238"/>
      <c r="C38" s="52"/>
      <c r="D38" s="14"/>
      <c r="E38" s="14"/>
      <c r="F38" s="14"/>
      <c r="G38" s="14"/>
      <c r="H38" s="14"/>
      <c r="I38" s="192"/>
      <c r="J38" s="192"/>
      <c r="K38" s="8" t="s">
        <v>12</v>
      </c>
      <c r="L38" s="4">
        <f t="shared" si="0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t="14.25" customHeight="1">
      <c r="A39" s="235"/>
      <c r="B39" s="238"/>
      <c r="C39" s="52"/>
      <c r="D39" s="14"/>
      <c r="E39" s="14"/>
      <c r="F39" s="14"/>
      <c r="G39" s="14"/>
      <c r="H39" s="14"/>
      <c r="I39" s="193"/>
      <c r="J39" s="3" t="s">
        <v>161</v>
      </c>
      <c r="K39" s="8" t="s">
        <v>13</v>
      </c>
      <c r="L39" s="4">
        <f t="shared" si="0"/>
        <v>2803.2999999999997</v>
      </c>
      <c r="M39" s="4">
        <v>503.8</v>
      </c>
      <c r="N39" s="4">
        <v>533.5</v>
      </c>
      <c r="O39" s="4">
        <v>560.2</v>
      </c>
      <c r="P39" s="4">
        <v>588.2</v>
      </c>
      <c r="Q39" s="4">
        <v>617.6</v>
      </c>
    </row>
    <row r="40" spans="1:17" ht="12.75">
      <c r="A40" s="235"/>
      <c r="B40" s="238"/>
      <c r="C40" s="143"/>
      <c r="D40" s="20"/>
      <c r="E40" s="20"/>
      <c r="F40" s="20"/>
      <c r="G40" s="20"/>
      <c r="H40" s="20"/>
      <c r="I40" s="47" t="s">
        <v>62</v>
      </c>
      <c r="J40" s="13"/>
      <c r="K40" s="8"/>
      <c r="L40" s="4"/>
      <c r="M40" s="4"/>
      <c r="N40" s="4"/>
      <c r="O40" s="4"/>
      <c r="P40" s="4"/>
      <c r="Q40" s="4"/>
    </row>
    <row r="41" spans="1:17" ht="12.75">
      <c r="A41" s="235"/>
      <c r="B41" s="238"/>
      <c r="C41" s="143"/>
      <c r="D41" s="20"/>
      <c r="E41" s="20"/>
      <c r="F41" s="20"/>
      <c r="G41" s="20"/>
      <c r="H41" s="20"/>
      <c r="I41" s="47"/>
      <c r="J41" s="13" t="s">
        <v>27</v>
      </c>
      <c r="K41" s="8"/>
      <c r="L41" s="4"/>
      <c r="M41" s="4"/>
      <c r="N41" s="4"/>
      <c r="O41" s="4"/>
      <c r="P41" s="4"/>
      <c r="Q41" s="4"/>
    </row>
    <row r="42" spans="1:17" ht="12.75">
      <c r="A42" s="235"/>
      <c r="B42" s="238"/>
      <c r="C42" s="52"/>
      <c r="D42" s="14"/>
      <c r="E42" s="14"/>
      <c r="F42" s="14"/>
      <c r="G42" s="14"/>
      <c r="H42" s="14"/>
      <c r="I42" s="47" t="s">
        <v>63</v>
      </c>
      <c r="J42" s="13"/>
      <c r="K42" s="8"/>
      <c r="L42" s="4">
        <f t="shared" si="0"/>
        <v>8230.980309999999</v>
      </c>
      <c r="M42" s="4">
        <v>1489.6</v>
      </c>
      <c r="N42" s="4">
        <f>M42*1.05</f>
        <v>1564.08</v>
      </c>
      <c r="O42" s="4">
        <f>N42*1.05</f>
        <v>1642.284</v>
      </c>
      <c r="P42" s="4">
        <f>O42*1.05</f>
        <v>1724.3982</v>
      </c>
      <c r="Q42" s="4">
        <f>P42*1.05</f>
        <v>1810.6181100000001</v>
      </c>
    </row>
    <row r="43" spans="1:17" ht="12.75" customHeight="1">
      <c r="A43" s="235"/>
      <c r="B43" s="238"/>
      <c r="C43" s="52"/>
      <c r="D43" s="14"/>
      <c r="E43" s="14"/>
      <c r="F43" s="14"/>
      <c r="G43" s="14"/>
      <c r="H43" s="14"/>
      <c r="I43" s="47" t="s">
        <v>64</v>
      </c>
      <c r="J43" s="13"/>
      <c r="K43" s="8"/>
      <c r="L43" s="4">
        <f t="shared" si="0"/>
        <v>1064</v>
      </c>
      <c r="M43" s="18">
        <v>191.2</v>
      </c>
      <c r="N43" s="18">
        <v>202.5</v>
      </c>
      <c r="O43" s="18">
        <v>212.6</v>
      </c>
      <c r="P43" s="18">
        <v>223.3</v>
      </c>
      <c r="Q43" s="18">
        <v>234.4</v>
      </c>
    </row>
    <row r="44" spans="1:17" ht="23.25" customHeight="1">
      <c r="A44" s="235"/>
      <c r="B44" s="238"/>
      <c r="C44" s="52"/>
      <c r="D44" s="14"/>
      <c r="E44" s="14"/>
      <c r="F44" s="14"/>
      <c r="G44" s="14"/>
      <c r="H44" s="14"/>
      <c r="I44" s="47" t="s">
        <v>65</v>
      </c>
      <c r="J44" s="13"/>
      <c r="K44" s="8"/>
      <c r="L44" s="4">
        <f t="shared" si="0"/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</row>
    <row r="45" spans="1:17" ht="15" customHeight="1">
      <c r="A45" s="235"/>
      <c r="B45" s="238"/>
      <c r="C45" s="52"/>
      <c r="D45" s="14"/>
      <c r="E45" s="14"/>
      <c r="F45" s="14"/>
      <c r="G45" s="14"/>
      <c r="H45" s="14"/>
      <c r="I45" s="47" t="s">
        <v>66</v>
      </c>
      <c r="J45" s="13"/>
      <c r="K45" s="8"/>
      <c r="L45" s="4">
        <f t="shared" si="0"/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</row>
    <row r="46" spans="1:17" ht="13.5" customHeight="1">
      <c r="A46" s="235"/>
      <c r="B46" s="238"/>
      <c r="C46" s="14"/>
      <c r="D46" s="14"/>
      <c r="E46" s="14"/>
      <c r="F46" s="14"/>
      <c r="G46" s="14"/>
      <c r="H46" s="14"/>
      <c r="I46" s="71"/>
      <c r="J46" s="72" t="s">
        <v>13</v>
      </c>
      <c r="K46" s="8"/>
      <c r="L46" s="4"/>
      <c r="M46" s="4"/>
      <c r="N46" s="4"/>
      <c r="O46" s="4"/>
      <c r="P46" s="4"/>
      <c r="Q46" s="4"/>
    </row>
    <row r="47" spans="1:17" ht="13.5" customHeight="1">
      <c r="A47" s="235"/>
      <c r="B47" s="238"/>
      <c r="C47" s="14"/>
      <c r="D47" s="14"/>
      <c r="E47" s="14"/>
      <c r="F47" s="14"/>
      <c r="G47" s="14"/>
      <c r="H47" s="14"/>
      <c r="I47" s="47" t="s">
        <v>63</v>
      </c>
      <c r="J47" s="72"/>
      <c r="K47" s="8"/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</row>
    <row r="48" spans="1:17" ht="14.25" customHeight="1">
      <c r="A48" s="235"/>
      <c r="B48" s="238"/>
      <c r="C48" s="14"/>
      <c r="D48" s="14"/>
      <c r="E48" s="14"/>
      <c r="F48" s="14"/>
      <c r="G48" s="14"/>
      <c r="H48" s="14"/>
      <c r="I48" s="47" t="s">
        <v>64</v>
      </c>
      <c r="J48" s="72"/>
      <c r="K48" s="8"/>
      <c r="L48" s="4">
        <f>M48+N48+O48+P48+Q48</f>
        <v>2803.2999999999997</v>
      </c>
      <c r="M48" s="4">
        <v>503.8</v>
      </c>
      <c r="N48" s="4">
        <v>533.5</v>
      </c>
      <c r="O48" s="4">
        <v>560.2</v>
      </c>
      <c r="P48" s="4">
        <v>588.2</v>
      </c>
      <c r="Q48" s="4">
        <v>617.6</v>
      </c>
    </row>
    <row r="49" spans="1:17" ht="14.25" customHeight="1">
      <c r="A49" s="235"/>
      <c r="B49" s="238"/>
      <c r="C49" s="14"/>
      <c r="D49" s="14"/>
      <c r="E49" s="14"/>
      <c r="F49" s="14"/>
      <c r="G49" s="14"/>
      <c r="H49" s="14"/>
      <c r="I49" s="47" t="s">
        <v>65</v>
      </c>
      <c r="J49" s="72"/>
      <c r="K49" s="8"/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</row>
    <row r="50" spans="1:17" ht="15" customHeight="1">
      <c r="A50" s="236"/>
      <c r="B50" s="239"/>
      <c r="C50" s="14"/>
      <c r="D50" s="14"/>
      <c r="E50" s="14"/>
      <c r="F50" s="14"/>
      <c r="G50" s="14"/>
      <c r="H50" s="14"/>
      <c r="I50" s="47" t="s">
        <v>66</v>
      </c>
      <c r="J50" s="72"/>
      <c r="K50" s="8"/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</row>
    <row r="51" spans="1:17" ht="22.5">
      <c r="A51" s="172" t="s">
        <v>75</v>
      </c>
      <c r="B51" s="173"/>
      <c r="C51" s="173"/>
      <c r="D51" s="173"/>
      <c r="E51" s="173"/>
      <c r="F51" s="173"/>
      <c r="G51" s="173"/>
      <c r="H51" s="173"/>
      <c r="I51" s="173"/>
      <c r="J51" s="174"/>
      <c r="K51" s="8" t="s">
        <v>10</v>
      </c>
      <c r="L51" s="4">
        <f t="shared" si="0"/>
        <v>0</v>
      </c>
      <c r="M51" s="4">
        <f aca="true" t="shared" si="1" ref="M51:Q54">M6+M21+M36</f>
        <v>0</v>
      </c>
      <c r="N51" s="4">
        <f t="shared" si="1"/>
        <v>0</v>
      </c>
      <c r="O51" s="4">
        <f t="shared" si="1"/>
        <v>0</v>
      </c>
      <c r="P51" s="4">
        <f t="shared" si="1"/>
        <v>0</v>
      </c>
      <c r="Q51" s="4">
        <f t="shared" si="1"/>
        <v>0</v>
      </c>
    </row>
    <row r="52" spans="1:17" ht="22.5">
      <c r="A52" s="175"/>
      <c r="B52" s="176"/>
      <c r="C52" s="176"/>
      <c r="D52" s="176"/>
      <c r="E52" s="176"/>
      <c r="F52" s="176"/>
      <c r="G52" s="176"/>
      <c r="H52" s="176"/>
      <c r="I52" s="176"/>
      <c r="J52" s="167"/>
      <c r="K52" s="8" t="s">
        <v>11</v>
      </c>
      <c r="L52" s="4">
        <f t="shared" si="0"/>
        <v>24131.66988845</v>
      </c>
      <c r="M52" s="4">
        <f t="shared" si="1"/>
        <v>4347.1</v>
      </c>
      <c r="N52" s="4">
        <f t="shared" si="1"/>
        <v>4590.1996</v>
      </c>
      <c r="O52" s="4">
        <f t="shared" si="1"/>
        <v>4819.84458</v>
      </c>
      <c r="P52" s="4">
        <f t="shared" si="1"/>
        <v>5060.741809</v>
      </c>
      <c r="Q52" s="4">
        <f t="shared" si="1"/>
        <v>5313.783899450001</v>
      </c>
    </row>
    <row r="53" spans="1:17" ht="24" customHeight="1">
      <c r="A53" s="175"/>
      <c r="B53" s="176"/>
      <c r="C53" s="176"/>
      <c r="D53" s="176"/>
      <c r="E53" s="176"/>
      <c r="F53" s="176"/>
      <c r="G53" s="176"/>
      <c r="H53" s="176"/>
      <c r="I53" s="176"/>
      <c r="J53" s="167"/>
      <c r="K53" s="8" t="s">
        <v>12</v>
      </c>
      <c r="L53" s="4">
        <f t="shared" si="0"/>
        <v>0</v>
      </c>
      <c r="M53" s="4">
        <f t="shared" si="1"/>
        <v>0</v>
      </c>
      <c r="N53" s="4">
        <f t="shared" si="1"/>
        <v>0</v>
      </c>
      <c r="O53" s="4">
        <f t="shared" si="1"/>
        <v>0</v>
      </c>
      <c r="P53" s="4">
        <f t="shared" si="1"/>
        <v>0</v>
      </c>
      <c r="Q53" s="4">
        <f t="shared" si="1"/>
        <v>0</v>
      </c>
    </row>
    <row r="54" spans="1:17" ht="12.75">
      <c r="A54" s="168"/>
      <c r="B54" s="169"/>
      <c r="C54" s="169"/>
      <c r="D54" s="169"/>
      <c r="E54" s="169"/>
      <c r="F54" s="169"/>
      <c r="G54" s="169"/>
      <c r="H54" s="169"/>
      <c r="I54" s="169"/>
      <c r="J54" s="170"/>
      <c r="K54" s="8" t="s">
        <v>13</v>
      </c>
      <c r="L54" s="4">
        <f t="shared" si="0"/>
        <v>6408.8</v>
      </c>
      <c r="M54" s="4">
        <f t="shared" si="1"/>
        <v>1151.7</v>
      </c>
      <c r="N54" s="4">
        <f t="shared" si="1"/>
        <v>1219.7</v>
      </c>
      <c r="O54" s="4">
        <f t="shared" si="1"/>
        <v>1280.7</v>
      </c>
      <c r="P54" s="4">
        <f t="shared" si="1"/>
        <v>1344.7</v>
      </c>
      <c r="Q54" s="4">
        <f t="shared" si="1"/>
        <v>1412</v>
      </c>
    </row>
    <row r="55" spans="1:17" ht="18.75" customHeight="1">
      <c r="A55" s="225"/>
      <c r="B55" s="226"/>
      <c r="C55" s="226"/>
      <c r="D55" s="226"/>
      <c r="E55" s="226"/>
      <c r="F55" s="226"/>
      <c r="G55" s="226"/>
      <c r="H55" s="227"/>
      <c r="I55" s="73" t="s">
        <v>124</v>
      </c>
      <c r="J55" s="74"/>
      <c r="K55" s="74"/>
      <c r="L55" s="4"/>
      <c r="M55" s="4"/>
      <c r="N55" s="4"/>
      <c r="O55" s="4"/>
      <c r="P55" s="4"/>
      <c r="Q55" s="4"/>
    </row>
    <row r="56" spans="1:17" ht="12.75">
      <c r="A56" s="228"/>
      <c r="B56" s="229"/>
      <c r="C56" s="229"/>
      <c r="D56" s="229"/>
      <c r="E56" s="229"/>
      <c r="F56" s="229"/>
      <c r="G56" s="229"/>
      <c r="H56" s="230"/>
      <c r="I56" s="47" t="s">
        <v>63</v>
      </c>
      <c r="J56" s="74"/>
      <c r="K56" s="74"/>
      <c r="L56" s="4">
        <f>M56+N56+O56+P56+Q56</f>
        <v>20719.76988845</v>
      </c>
      <c r="M56" s="4">
        <f>M12+M17+M27+M32+M42+M47</f>
        <v>3734</v>
      </c>
      <c r="N56" s="4">
        <f>N12+N17+N27+N32+N42+N47</f>
        <v>3940.8995999999997</v>
      </c>
      <c r="O56" s="4">
        <f>O12+O17+O27+O32+O42+O47</f>
        <v>4137.944579999999</v>
      </c>
      <c r="P56" s="4">
        <f>P12+P17+P27+P32+P42+P47</f>
        <v>4344.841809</v>
      </c>
      <c r="Q56" s="4">
        <f>Q12+Q17+Q27+Q32+Q42+Q47</f>
        <v>4562.08389945</v>
      </c>
    </row>
    <row r="57" spans="1:17" ht="12.75">
      <c r="A57" s="228"/>
      <c r="B57" s="229"/>
      <c r="C57" s="229"/>
      <c r="D57" s="229"/>
      <c r="E57" s="229"/>
      <c r="F57" s="229"/>
      <c r="G57" s="229"/>
      <c r="H57" s="230"/>
      <c r="I57" s="47" t="s">
        <v>64</v>
      </c>
      <c r="J57" s="74"/>
      <c r="K57" s="74"/>
      <c r="L57" s="4">
        <f>M57+N57+O57+P57+Q57</f>
        <v>9820.7</v>
      </c>
      <c r="M57" s="4">
        <f aca="true" t="shared" si="2" ref="M57:Q59">M13+M18+M28+M33+M43+M48</f>
        <v>1764.8000000000002</v>
      </c>
      <c r="N57" s="4">
        <f t="shared" si="2"/>
        <v>1869</v>
      </c>
      <c r="O57" s="4">
        <f t="shared" si="2"/>
        <v>1962.6</v>
      </c>
      <c r="P57" s="4">
        <f t="shared" si="2"/>
        <v>2060.6</v>
      </c>
      <c r="Q57" s="4">
        <f t="shared" si="2"/>
        <v>2163.7</v>
      </c>
    </row>
    <row r="58" spans="1:17" ht="22.5">
      <c r="A58" s="228"/>
      <c r="B58" s="229"/>
      <c r="C58" s="229"/>
      <c r="D58" s="229"/>
      <c r="E58" s="229"/>
      <c r="F58" s="229"/>
      <c r="G58" s="229"/>
      <c r="H58" s="230"/>
      <c r="I58" s="47" t="s">
        <v>65</v>
      </c>
      <c r="J58" s="74"/>
      <c r="K58" s="74"/>
      <c r="L58" s="4">
        <f>M58+N58+O58+P58+Q58</f>
        <v>0</v>
      </c>
      <c r="M58" s="4">
        <f t="shared" si="2"/>
        <v>0</v>
      </c>
      <c r="N58" s="4">
        <f t="shared" si="2"/>
        <v>0</v>
      </c>
      <c r="O58" s="4">
        <f t="shared" si="2"/>
        <v>0</v>
      </c>
      <c r="P58" s="4">
        <f t="shared" si="2"/>
        <v>0</v>
      </c>
      <c r="Q58" s="4">
        <f t="shared" si="2"/>
        <v>0</v>
      </c>
    </row>
    <row r="59" spans="1:17" ht="12.75">
      <c r="A59" s="231"/>
      <c r="B59" s="232"/>
      <c r="C59" s="232"/>
      <c r="D59" s="232"/>
      <c r="E59" s="232"/>
      <c r="F59" s="232"/>
      <c r="G59" s="232"/>
      <c r="H59" s="233"/>
      <c r="I59" s="47" t="s">
        <v>66</v>
      </c>
      <c r="J59" s="74"/>
      <c r="K59" s="74"/>
      <c r="L59" s="4">
        <f>M59+N59+O59+P59+Q59</f>
        <v>0</v>
      </c>
      <c r="M59" s="4">
        <f t="shared" si="2"/>
        <v>0</v>
      </c>
      <c r="N59" s="4">
        <f t="shared" si="2"/>
        <v>0</v>
      </c>
      <c r="O59" s="4">
        <f t="shared" si="2"/>
        <v>0</v>
      </c>
      <c r="P59" s="4">
        <f t="shared" si="2"/>
        <v>0</v>
      </c>
      <c r="Q59" s="4">
        <f t="shared" si="2"/>
        <v>0</v>
      </c>
    </row>
  </sheetData>
  <mergeCells count="31">
    <mergeCell ref="J21:J23"/>
    <mergeCell ref="A6:A50"/>
    <mergeCell ref="A51:J54"/>
    <mergeCell ref="J36:J38"/>
    <mergeCell ref="B36:B50"/>
    <mergeCell ref="J6:J8"/>
    <mergeCell ref="J1:J5"/>
    <mergeCell ref="K1:K5"/>
    <mergeCell ref="L1:L5"/>
    <mergeCell ref="M1:Q1"/>
    <mergeCell ref="M2:M5"/>
    <mergeCell ref="N2:N5"/>
    <mergeCell ref="O2:O5"/>
    <mergeCell ref="P2:P5"/>
    <mergeCell ref="Q2:Q5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A55:H59"/>
    <mergeCell ref="I6:I9"/>
    <mergeCell ref="B6:B9"/>
    <mergeCell ref="B12:B15"/>
    <mergeCell ref="I21:I24"/>
    <mergeCell ref="I36:I39"/>
  </mergeCells>
  <printOptions/>
  <pageMargins left="0.42" right="0.26" top="0.3" bottom="1" header="0.26" footer="0.5"/>
  <pageSetup horizontalDpi="600" verticalDpi="600" orientation="landscape" paperSize="9" scale="90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B1">
      <pane ySplit="5" topLeftCell="BM24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13.25390625" style="0" customWidth="1"/>
    <col min="2" max="2" width="12.00390625" style="0" customWidth="1"/>
    <col min="3" max="3" width="5.25390625" style="0" customWidth="1"/>
    <col min="4" max="4" width="4.375" style="0" customWidth="1"/>
    <col min="5" max="6" width="4.25390625" style="0" customWidth="1"/>
    <col min="7" max="7" width="4.375" style="0" customWidth="1"/>
    <col min="8" max="8" width="4.125" style="0" customWidth="1"/>
    <col min="9" max="9" width="20.25390625" style="0" customWidth="1"/>
    <col min="10" max="10" width="17.625" style="0" customWidth="1"/>
    <col min="11" max="11" width="11.00390625" style="0" customWidth="1"/>
    <col min="13" max="13" width="6.75390625" style="0" customWidth="1"/>
    <col min="14" max="14" width="7.00390625" style="0" customWidth="1"/>
    <col min="15" max="16" width="6.875" style="0" customWidth="1"/>
    <col min="17" max="17" width="6.75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3.25" customHeight="1">
      <c r="A6" s="243" t="s">
        <v>21</v>
      </c>
      <c r="B6" s="240" t="s">
        <v>87</v>
      </c>
      <c r="C6" s="12">
        <v>38</v>
      </c>
      <c r="D6" s="12">
        <v>31</v>
      </c>
      <c r="E6" s="12">
        <v>33</v>
      </c>
      <c r="F6" s="12">
        <v>35</v>
      </c>
      <c r="G6" s="12">
        <v>36</v>
      </c>
      <c r="H6" s="12">
        <v>38</v>
      </c>
      <c r="I6" s="240" t="s">
        <v>85</v>
      </c>
      <c r="J6" s="191" t="s">
        <v>71</v>
      </c>
      <c r="K6" s="8" t="s">
        <v>10</v>
      </c>
      <c r="L6" s="16">
        <f>M6+N6+O6+P6+Q6</f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22.5">
      <c r="A7" s="243"/>
      <c r="B7" s="241"/>
      <c r="C7" s="12"/>
      <c r="D7" s="39"/>
      <c r="E7" s="39"/>
      <c r="F7" s="39"/>
      <c r="G7" s="39"/>
      <c r="H7" s="39"/>
      <c r="I7" s="242"/>
      <c r="J7" s="192"/>
      <c r="K7" s="8" t="s">
        <v>11</v>
      </c>
      <c r="L7" s="62">
        <f>M7+N7+O7+P7+Q7</f>
        <v>6051.2</v>
      </c>
      <c r="M7" s="62">
        <f>M12+M13+M14+M15</f>
        <v>1087.5</v>
      </c>
      <c r="N7" s="62">
        <f>N12+N13+N14+N15</f>
        <v>1151.6000000000001</v>
      </c>
      <c r="O7" s="62">
        <f>O12+O13+O14+O15</f>
        <v>1209.2</v>
      </c>
      <c r="P7" s="62">
        <f>P12+P13+P14+P15</f>
        <v>1269.7</v>
      </c>
      <c r="Q7" s="62">
        <f>Q12+Q13+Q14+Q15</f>
        <v>1333.2</v>
      </c>
    </row>
    <row r="8" spans="1:17" ht="22.5">
      <c r="A8" s="243"/>
      <c r="B8" s="15"/>
      <c r="C8" s="12"/>
      <c r="D8" s="39"/>
      <c r="E8" s="39"/>
      <c r="F8" s="39"/>
      <c r="G8" s="39"/>
      <c r="H8" s="39"/>
      <c r="I8" s="242"/>
      <c r="J8" s="192"/>
      <c r="K8" s="8" t="s">
        <v>12</v>
      </c>
      <c r="L8" s="62">
        <f>M8+N8+O8+P8+Q8</f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12.75" customHeight="1">
      <c r="A9" s="243"/>
      <c r="B9" s="240" t="s">
        <v>86</v>
      </c>
      <c r="C9" s="12">
        <v>8500</v>
      </c>
      <c r="D9" s="122">
        <v>8300</v>
      </c>
      <c r="E9" s="122">
        <v>8300</v>
      </c>
      <c r="F9" s="122">
        <v>8400</v>
      </c>
      <c r="G9" s="122">
        <v>8400</v>
      </c>
      <c r="H9" s="122">
        <v>8500</v>
      </c>
      <c r="I9" s="241"/>
      <c r="J9" s="3" t="s">
        <v>161</v>
      </c>
      <c r="K9" s="8" t="s">
        <v>13</v>
      </c>
      <c r="L9" s="97">
        <f>M9+N9+O9+P9+Q9</f>
        <v>350</v>
      </c>
      <c r="M9" s="97">
        <v>60</v>
      </c>
      <c r="N9" s="97">
        <v>65</v>
      </c>
      <c r="O9" s="97">
        <v>70</v>
      </c>
      <c r="P9" s="97">
        <v>75</v>
      </c>
      <c r="Q9" s="97">
        <v>80</v>
      </c>
    </row>
    <row r="10" spans="1:17" ht="12.75">
      <c r="A10" s="243"/>
      <c r="B10" s="241"/>
      <c r="C10" s="39"/>
      <c r="D10" s="39"/>
      <c r="E10" s="39"/>
      <c r="F10" s="39"/>
      <c r="G10" s="39"/>
      <c r="H10" s="39"/>
      <c r="I10" s="47" t="s">
        <v>62</v>
      </c>
      <c r="J10" s="7"/>
      <c r="L10" s="62"/>
      <c r="M10" s="62"/>
      <c r="N10" s="62"/>
      <c r="O10" s="62"/>
      <c r="P10" s="62"/>
      <c r="Q10" s="62"/>
    </row>
    <row r="11" spans="1:17" ht="12.75">
      <c r="A11" s="243"/>
      <c r="B11" s="82"/>
      <c r="C11" s="39"/>
      <c r="D11" s="39"/>
      <c r="E11" s="39"/>
      <c r="F11" s="39"/>
      <c r="G11" s="39"/>
      <c r="H11" s="39"/>
      <c r="I11" s="47"/>
      <c r="J11" s="13" t="s">
        <v>27</v>
      </c>
      <c r="L11" s="62"/>
      <c r="M11" s="62"/>
      <c r="N11" s="62"/>
      <c r="O11" s="62"/>
      <c r="P11" s="62"/>
      <c r="Q11" s="62"/>
    </row>
    <row r="12" spans="1:17" ht="12.75">
      <c r="A12" s="243"/>
      <c r="B12" s="15"/>
      <c r="C12" s="39"/>
      <c r="D12" s="39"/>
      <c r="E12" s="39"/>
      <c r="F12" s="39"/>
      <c r="G12" s="39"/>
      <c r="H12" s="39"/>
      <c r="I12" s="47" t="s">
        <v>63</v>
      </c>
      <c r="J12" s="7"/>
      <c r="K12" s="7"/>
      <c r="L12" s="62">
        <f>M12+N12+O12+P12+Q12</f>
        <v>5922.800000000001</v>
      </c>
      <c r="M12" s="62">
        <v>1064.4</v>
      </c>
      <c r="N12" s="62">
        <v>1127.2</v>
      </c>
      <c r="O12" s="62">
        <v>1183.5</v>
      </c>
      <c r="P12" s="62">
        <v>1242.8</v>
      </c>
      <c r="Q12" s="62">
        <v>1304.9</v>
      </c>
    </row>
    <row r="13" spans="1:17" ht="12.75">
      <c r="A13" s="7"/>
      <c r="B13" s="15"/>
      <c r="C13" s="39"/>
      <c r="D13" s="39"/>
      <c r="E13" s="39"/>
      <c r="F13" s="39"/>
      <c r="G13" s="39"/>
      <c r="H13" s="39"/>
      <c r="I13" s="47" t="s">
        <v>64</v>
      </c>
      <c r="J13" s="7"/>
      <c r="K13" s="7"/>
      <c r="L13" s="62">
        <f aca="true" t="shared" si="0" ref="L13:L44">M13+N13+O13+P13+Q13</f>
        <v>128.4</v>
      </c>
      <c r="M13" s="62">
        <v>23.1</v>
      </c>
      <c r="N13" s="62">
        <v>24.4</v>
      </c>
      <c r="O13" s="62">
        <v>25.7</v>
      </c>
      <c r="P13" s="62">
        <v>26.9</v>
      </c>
      <c r="Q13" s="62">
        <v>28.3</v>
      </c>
    </row>
    <row r="14" spans="1:17" ht="24" customHeight="1">
      <c r="A14" s="7"/>
      <c r="B14" s="15"/>
      <c r="C14" s="39"/>
      <c r="D14" s="39"/>
      <c r="E14" s="39"/>
      <c r="F14" s="39"/>
      <c r="G14" s="39"/>
      <c r="H14" s="39"/>
      <c r="I14" s="47" t="s">
        <v>65</v>
      </c>
      <c r="J14" s="7"/>
      <c r="K14" s="7"/>
      <c r="L14" s="62">
        <f t="shared" si="0"/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</row>
    <row r="15" spans="1:17" ht="12.75" customHeight="1">
      <c r="A15" s="7"/>
      <c r="B15" s="15"/>
      <c r="C15" s="39"/>
      <c r="D15" s="39"/>
      <c r="E15" s="39"/>
      <c r="F15" s="39"/>
      <c r="G15" s="39"/>
      <c r="H15" s="39"/>
      <c r="I15" s="47" t="s">
        <v>66</v>
      </c>
      <c r="J15" s="7"/>
      <c r="K15" s="7"/>
      <c r="L15" s="62">
        <f t="shared" si="0"/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</row>
    <row r="16" spans="1:17" ht="12.75" customHeight="1">
      <c r="A16" s="7"/>
      <c r="B16" s="15"/>
      <c r="C16" s="39"/>
      <c r="D16" s="39"/>
      <c r="E16" s="39"/>
      <c r="F16" s="39"/>
      <c r="G16" s="39"/>
      <c r="H16" s="39"/>
      <c r="I16" s="71"/>
      <c r="J16" s="10" t="s">
        <v>13</v>
      </c>
      <c r="K16" s="7"/>
      <c r="L16" s="62"/>
      <c r="M16" s="62"/>
      <c r="N16" s="62"/>
      <c r="O16" s="62"/>
      <c r="P16" s="62"/>
      <c r="Q16" s="62"/>
    </row>
    <row r="17" spans="1:17" ht="12.75" customHeight="1">
      <c r="A17" s="7"/>
      <c r="B17" s="15"/>
      <c r="C17" s="39"/>
      <c r="D17" s="39"/>
      <c r="E17" s="39"/>
      <c r="F17" s="39"/>
      <c r="G17" s="39"/>
      <c r="H17" s="39"/>
      <c r="I17" s="47" t="s">
        <v>63</v>
      </c>
      <c r="J17" s="10"/>
      <c r="K17" s="7"/>
      <c r="L17" s="62">
        <f t="shared" si="0"/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12.75" customHeight="1">
      <c r="A18" s="7"/>
      <c r="B18" s="15"/>
      <c r="C18" s="39"/>
      <c r="D18" s="39"/>
      <c r="E18" s="39"/>
      <c r="F18" s="39"/>
      <c r="G18" s="39"/>
      <c r="H18" s="39"/>
      <c r="I18" s="47" t="s">
        <v>64</v>
      </c>
      <c r="J18" s="10"/>
      <c r="K18" s="7"/>
      <c r="L18" s="62">
        <f t="shared" si="0"/>
        <v>350</v>
      </c>
      <c r="M18" s="62">
        <v>60</v>
      </c>
      <c r="N18" s="62">
        <v>65</v>
      </c>
      <c r="O18" s="62">
        <v>70</v>
      </c>
      <c r="P18" s="62">
        <v>75</v>
      </c>
      <c r="Q18" s="62">
        <v>80</v>
      </c>
    </row>
    <row r="19" spans="1:17" ht="22.5" customHeight="1">
      <c r="A19" s="7"/>
      <c r="B19" s="15"/>
      <c r="C19" s="39"/>
      <c r="D19" s="39"/>
      <c r="E19" s="39"/>
      <c r="F19" s="39"/>
      <c r="G19" s="39"/>
      <c r="H19" s="39"/>
      <c r="I19" s="47" t="s">
        <v>65</v>
      </c>
      <c r="J19" s="10"/>
      <c r="K19" s="7"/>
      <c r="L19" s="62">
        <f t="shared" si="0"/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ht="12.75" customHeight="1">
      <c r="A20" s="7"/>
      <c r="B20" s="15"/>
      <c r="C20" s="39"/>
      <c r="D20" s="39"/>
      <c r="E20" s="39"/>
      <c r="F20" s="39"/>
      <c r="G20" s="39"/>
      <c r="H20" s="39"/>
      <c r="I20" s="47" t="s">
        <v>66</v>
      </c>
      <c r="J20" s="10"/>
      <c r="K20" s="7"/>
      <c r="L20" s="62">
        <f t="shared" si="0"/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</row>
    <row r="21" spans="1:17" ht="20.25" customHeight="1">
      <c r="A21" s="7"/>
      <c r="B21" s="15" t="s">
        <v>55</v>
      </c>
      <c r="C21" s="12">
        <v>630</v>
      </c>
      <c r="D21" s="12">
        <v>616</v>
      </c>
      <c r="E21" s="12">
        <v>616</v>
      </c>
      <c r="F21" s="12">
        <v>620</v>
      </c>
      <c r="G21" s="12">
        <v>625</v>
      </c>
      <c r="H21" s="12">
        <v>630</v>
      </c>
      <c r="I21" s="240" t="s">
        <v>88</v>
      </c>
      <c r="J21" s="191" t="s">
        <v>71</v>
      </c>
      <c r="K21" s="8" t="s">
        <v>10</v>
      </c>
      <c r="L21" s="62">
        <f t="shared" si="0"/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</row>
    <row r="22" spans="1:17" ht="22.5">
      <c r="A22" s="7"/>
      <c r="B22" s="15"/>
      <c r="C22" s="7"/>
      <c r="D22" s="7"/>
      <c r="E22" s="7"/>
      <c r="F22" s="7"/>
      <c r="G22" s="7"/>
      <c r="H22" s="7"/>
      <c r="I22" s="242"/>
      <c r="J22" s="192"/>
      <c r="K22" s="8" t="s">
        <v>11</v>
      </c>
      <c r="L22" s="62">
        <f t="shared" si="0"/>
        <v>13444.199999999999</v>
      </c>
      <c r="M22" s="62">
        <f>M27+M28+M29+M30</f>
        <v>2416.1</v>
      </c>
      <c r="N22" s="62">
        <f>N27+N28+N29+N30</f>
        <v>2558.6</v>
      </c>
      <c r="O22" s="62">
        <f>O27+O28+O29+O30</f>
        <v>2686.6</v>
      </c>
      <c r="P22" s="62">
        <f>P27+P28+P29+P30</f>
        <v>2820.9</v>
      </c>
      <c r="Q22" s="62">
        <f>Q27+Q28+Q29+Q30</f>
        <v>2962</v>
      </c>
    </row>
    <row r="23" spans="1:17" ht="22.5">
      <c r="A23" s="7"/>
      <c r="B23" s="15"/>
      <c r="C23" s="7"/>
      <c r="D23" s="7"/>
      <c r="E23" s="7"/>
      <c r="F23" s="7"/>
      <c r="G23" s="7"/>
      <c r="H23" s="7"/>
      <c r="I23" s="242"/>
      <c r="J23" s="192"/>
      <c r="K23" s="8" t="s">
        <v>12</v>
      </c>
      <c r="L23" s="62">
        <f t="shared" si="0"/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</row>
    <row r="24" spans="1:17" ht="12.75">
      <c r="A24" s="7"/>
      <c r="B24" s="43"/>
      <c r="C24" s="39"/>
      <c r="D24" s="39"/>
      <c r="E24" s="39"/>
      <c r="F24" s="39"/>
      <c r="G24" s="39"/>
      <c r="H24" s="39"/>
      <c r="I24" s="241"/>
      <c r="J24" s="3" t="s">
        <v>161</v>
      </c>
      <c r="K24" s="8" t="s">
        <v>13</v>
      </c>
      <c r="L24" s="97">
        <f t="shared" si="0"/>
        <v>300</v>
      </c>
      <c r="M24" s="97">
        <v>60</v>
      </c>
      <c r="N24" s="97">
        <v>60</v>
      </c>
      <c r="O24" s="97">
        <v>60</v>
      </c>
      <c r="P24" s="97">
        <v>60</v>
      </c>
      <c r="Q24" s="97">
        <v>60</v>
      </c>
    </row>
    <row r="25" spans="1:17" ht="12.75">
      <c r="A25" s="7"/>
      <c r="B25" s="21"/>
      <c r="C25" s="7"/>
      <c r="D25" s="7"/>
      <c r="E25" s="7"/>
      <c r="F25" s="7"/>
      <c r="G25" s="7"/>
      <c r="H25" s="7"/>
      <c r="I25" s="47" t="s">
        <v>62</v>
      </c>
      <c r="J25" s="7"/>
      <c r="K25" s="37"/>
      <c r="L25" s="62"/>
      <c r="M25" s="62"/>
      <c r="N25" s="62"/>
      <c r="O25" s="62"/>
      <c r="P25" s="62"/>
      <c r="Q25" s="62"/>
    </row>
    <row r="26" spans="1:17" ht="12.75">
      <c r="A26" s="7"/>
      <c r="B26" s="21"/>
      <c r="C26" s="7"/>
      <c r="D26" s="7"/>
      <c r="E26" s="7"/>
      <c r="F26" s="7"/>
      <c r="G26" s="7"/>
      <c r="H26" s="7"/>
      <c r="I26" s="47"/>
      <c r="J26" s="13" t="s">
        <v>27</v>
      </c>
      <c r="K26" s="37"/>
      <c r="L26" s="62"/>
      <c r="M26" s="62"/>
      <c r="N26" s="62"/>
      <c r="O26" s="62"/>
      <c r="P26" s="62"/>
      <c r="Q26" s="62"/>
    </row>
    <row r="27" spans="1:17" ht="12" customHeight="1">
      <c r="A27" s="7"/>
      <c r="B27" s="15"/>
      <c r="C27" s="7"/>
      <c r="D27" s="7"/>
      <c r="E27" s="7"/>
      <c r="F27" s="7"/>
      <c r="G27" s="7"/>
      <c r="H27" s="7"/>
      <c r="I27" s="47" t="s">
        <v>63</v>
      </c>
      <c r="J27" s="7"/>
      <c r="K27" s="7"/>
      <c r="L27" s="62">
        <f t="shared" si="0"/>
        <v>13444.199999999999</v>
      </c>
      <c r="M27" s="62">
        <v>2416.1</v>
      </c>
      <c r="N27" s="62">
        <v>2558.6</v>
      </c>
      <c r="O27" s="62">
        <v>2686.6</v>
      </c>
      <c r="P27" s="62">
        <v>2820.9</v>
      </c>
      <c r="Q27" s="62">
        <v>2962</v>
      </c>
    </row>
    <row r="28" spans="1:17" ht="12.75">
      <c r="A28" s="7"/>
      <c r="B28" s="15"/>
      <c r="C28" s="7"/>
      <c r="D28" s="7"/>
      <c r="E28" s="7"/>
      <c r="F28" s="7"/>
      <c r="G28" s="7"/>
      <c r="H28" s="7"/>
      <c r="I28" s="47" t="s">
        <v>64</v>
      </c>
      <c r="J28" s="7"/>
      <c r="K28" s="7"/>
      <c r="L28" s="62">
        <f t="shared" si="0"/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</row>
    <row r="29" spans="1:17" ht="21.75" customHeight="1">
      <c r="A29" s="7"/>
      <c r="B29" s="15"/>
      <c r="C29" s="7"/>
      <c r="D29" s="7"/>
      <c r="E29" s="7"/>
      <c r="F29" s="7"/>
      <c r="G29" s="7"/>
      <c r="H29" s="7"/>
      <c r="I29" s="47" t="s">
        <v>65</v>
      </c>
      <c r="J29" s="7"/>
      <c r="K29" s="7"/>
      <c r="L29" s="62">
        <f t="shared" si="0"/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</row>
    <row r="30" spans="1:17" ht="13.5" customHeight="1">
      <c r="A30" s="7"/>
      <c r="B30" s="15"/>
      <c r="C30" s="7"/>
      <c r="D30" s="7"/>
      <c r="E30" s="7"/>
      <c r="F30" s="7"/>
      <c r="G30" s="7"/>
      <c r="H30" s="7"/>
      <c r="I30" s="47" t="s">
        <v>66</v>
      </c>
      <c r="J30" s="7"/>
      <c r="K30" s="7"/>
      <c r="L30" s="62">
        <f>M30+N30+O30+P30+Q30</f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</row>
    <row r="31" spans="1:17" ht="14.25" customHeight="1">
      <c r="A31" s="7"/>
      <c r="B31" s="15"/>
      <c r="C31" s="7"/>
      <c r="D31" s="7"/>
      <c r="E31" s="7"/>
      <c r="F31" s="7"/>
      <c r="G31" s="7"/>
      <c r="H31" s="7"/>
      <c r="I31" s="47"/>
      <c r="J31" s="7" t="s">
        <v>13</v>
      </c>
      <c r="K31" s="7"/>
      <c r="L31" s="62"/>
      <c r="M31" s="62"/>
      <c r="N31" s="62"/>
      <c r="O31" s="62"/>
      <c r="P31" s="62"/>
      <c r="Q31" s="62"/>
    </row>
    <row r="32" spans="1:17" ht="14.25" customHeight="1">
      <c r="A32" s="7"/>
      <c r="B32" s="15"/>
      <c r="C32" s="7"/>
      <c r="D32" s="7"/>
      <c r="E32" s="7"/>
      <c r="F32" s="7"/>
      <c r="G32" s="7"/>
      <c r="H32" s="7"/>
      <c r="I32" s="47" t="s">
        <v>63</v>
      </c>
      <c r="J32" s="7"/>
      <c r="K32" s="7"/>
      <c r="L32" s="62">
        <f>M32+N32+O32+P32+Q32</f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</row>
    <row r="33" spans="1:17" ht="14.25" customHeight="1">
      <c r="A33" s="7"/>
      <c r="B33" s="15"/>
      <c r="C33" s="7"/>
      <c r="D33" s="7"/>
      <c r="E33" s="7"/>
      <c r="F33" s="7"/>
      <c r="G33" s="7"/>
      <c r="H33" s="7"/>
      <c r="I33" s="47" t="s">
        <v>64</v>
      </c>
      <c r="J33" s="7"/>
      <c r="K33" s="7"/>
      <c r="L33" s="62">
        <f>M33+N33+O33+P33+Q33</f>
        <v>300</v>
      </c>
      <c r="M33" s="62">
        <v>60</v>
      </c>
      <c r="N33" s="62">
        <v>60</v>
      </c>
      <c r="O33" s="62">
        <v>60</v>
      </c>
      <c r="P33" s="62">
        <v>60</v>
      </c>
      <c r="Q33" s="62">
        <v>60</v>
      </c>
    </row>
    <row r="34" spans="1:17" ht="21.75" customHeight="1">
      <c r="A34" s="7"/>
      <c r="B34" s="15"/>
      <c r="C34" s="7"/>
      <c r="D34" s="7"/>
      <c r="E34" s="7"/>
      <c r="F34" s="7"/>
      <c r="G34" s="7"/>
      <c r="H34" s="7"/>
      <c r="I34" s="47" t="s">
        <v>65</v>
      </c>
      <c r="J34" s="7"/>
      <c r="K34" s="7"/>
      <c r="L34" s="62">
        <f>M34+N34+O34+P34+Q34</f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</row>
    <row r="35" spans="1:17" ht="13.5" customHeight="1">
      <c r="A35" s="7"/>
      <c r="B35" s="15"/>
      <c r="C35" s="7"/>
      <c r="D35" s="7"/>
      <c r="E35" s="7"/>
      <c r="F35" s="7"/>
      <c r="G35" s="7"/>
      <c r="H35" s="7"/>
      <c r="I35" s="47" t="s">
        <v>66</v>
      </c>
      <c r="J35" s="7"/>
      <c r="K35" s="7"/>
      <c r="L35" s="62">
        <f>M35+N35+O35+P35+Q35</f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</row>
    <row r="36" spans="1:17" ht="22.5">
      <c r="A36" s="172" t="s">
        <v>75</v>
      </c>
      <c r="B36" s="173"/>
      <c r="C36" s="173"/>
      <c r="D36" s="173"/>
      <c r="E36" s="173"/>
      <c r="F36" s="173"/>
      <c r="G36" s="173"/>
      <c r="H36" s="173"/>
      <c r="I36" s="173"/>
      <c r="J36" s="174"/>
      <c r="K36" s="8" t="s">
        <v>10</v>
      </c>
      <c r="L36" s="62">
        <f t="shared" si="0"/>
        <v>0</v>
      </c>
      <c r="M36" s="62">
        <f aca="true" t="shared" si="1" ref="M36:Q39">M6+M21</f>
        <v>0</v>
      </c>
      <c r="N36" s="62">
        <f t="shared" si="1"/>
        <v>0</v>
      </c>
      <c r="O36" s="62">
        <f t="shared" si="1"/>
        <v>0</v>
      </c>
      <c r="P36" s="62">
        <f t="shared" si="1"/>
        <v>0</v>
      </c>
      <c r="Q36" s="62">
        <f t="shared" si="1"/>
        <v>0</v>
      </c>
    </row>
    <row r="37" spans="1:17" ht="22.5">
      <c r="A37" s="175"/>
      <c r="B37" s="176"/>
      <c r="C37" s="176"/>
      <c r="D37" s="176"/>
      <c r="E37" s="176"/>
      <c r="F37" s="176"/>
      <c r="G37" s="176"/>
      <c r="H37" s="176"/>
      <c r="I37" s="176"/>
      <c r="J37" s="167"/>
      <c r="K37" s="8" t="s">
        <v>11</v>
      </c>
      <c r="L37" s="62">
        <f t="shared" si="0"/>
        <v>19495.399999999998</v>
      </c>
      <c r="M37" s="62">
        <f t="shared" si="1"/>
        <v>3503.6</v>
      </c>
      <c r="N37" s="62">
        <f t="shared" si="1"/>
        <v>3710.2</v>
      </c>
      <c r="O37" s="62">
        <f t="shared" si="1"/>
        <v>3895.8</v>
      </c>
      <c r="P37" s="62">
        <f t="shared" si="1"/>
        <v>4090.6000000000004</v>
      </c>
      <c r="Q37" s="62">
        <f t="shared" si="1"/>
        <v>4295.2</v>
      </c>
    </row>
    <row r="38" spans="1:17" ht="22.5">
      <c r="A38" s="175"/>
      <c r="B38" s="176"/>
      <c r="C38" s="176"/>
      <c r="D38" s="176"/>
      <c r="E38" s="176"/>
      <c r="F38" s="176"/>
      <c r="G38" s="176"/>
      <c r="H38" s="176"/>
      <c r="I38" s="176"/>
      <c r="J38" s="167"/>
      <c r="K38" s="8" t="s">
        <v>12</v>
      </c>
      <c r="L38" s="62">
        <f>M38+N38+O38+P38+Q38</f>
        <v>0</v>
      </c>
      <c r="M38" s="62">
        <f t="shared" si="1"/>
        <v>0</v>
      </c>
      <c r="N38" s="62">
        <f t="shared" si="1"/>
        <v>0</v>
      </c>
      <c r="O38" s="62">
        <f t="shared" si="1"/>
        <v>0</v>
      </c>
      <c r="P38" s="62">
        <f t="shared" si="1"/>
        <v>0</v>
      </c>
      <c r="Q38" s="62">
        <f t="shared" si="1"/>
        <v>0</v>
      </c>
    </row>
    <row r="39" spans="1:17" ht="12.75">
      <c r="A39" s="168"/>
      <c r="B39" s="169"/>
      <c r="C39" s="169"/>
      <c r="D39" s="169"/>
      <c r="E39" s="169"/>
      <c r="F39" s="169"/>
      <c r="G39" s="169"/>
      <c r="H39" s="169"/>
      <c r="I39" s="169"/>
      <c r="J39" s="170"/>
      <c r="K39" s="8" t="s">
        <v>13</v>
      </c>
      <c r="L39" s="62">
        <f t="shared" si="0"/>
        <v>650</v>
      </c>
      <c r="M39" s="62">
        <f t="shared" si="1"/>
        <v>120</v>
      </c>
      <c r="N39" s="62">
        <f t="shared" si="1"/>
        <v>125</v>
      </c>
      <c r="O39" s="62">
        <f t="shared" si="1"/>
        <v>130</v>
      </c>
      <c r="P39" s="62">
        <f t="shared" si="1"/>
        <v>135</v>
      </c>
      <c r="Q39" s="62">
        <f t="shared" si="1"/>
        <v>140</v>
      </c>
    </row>
    <row r="40" spans="1:17" ht="12.75">
      <c r="A40" s="180"/>
      <c r="B40" s="181"/>
      <c r="C40" s="181"/>
      <c r="D40" s="181"/>
      <c r="E40" s="181"/>
      <c r="F40" s="181"/>
      <c r="G40" s="181"/>
      <c r="H40" s="182"/>
      <c r="I40" s="47" t="s">
        <v>62</v>
      </c>
      <c r="J40" s="37"/>
      <c r="K40" s="13"/>
      <c r="L40" s="62"/>
      <c r="M40" s="11"/>
      <c r="N40" s="11"/>
      <c r="O40" s="11"/>
      <c r="P40" s="11"/>
      <c r="Q40" s="11"/>
    </row>
    <row r="41" spans="1:17" ht="12.75">
      <c r="A41" s="183"/>
      <c r="B41" s="184"/>
      <c r="C41" s="184"/>
      <c r="D41" s="184"/>
      <c r="E41" s="184"/>
      <c r="F41" s="184"/>
      <c r="G41" s="184"/>
      <c r="H41" s="185"/>
      <c r="I41" s="47" t="s">
        <v>63</v>
      </c>
      <c r="J41" s="37"/>
      <c r="K41" s="13"/>
      <c r="L41" s="62">
        <f t="shared" si="0"/>
        <v>19367</v>
      </c>
      <c r="M41" s="62">
        <f aca="true" t="shared" si="2" ref="M41:Q42">M12+M17+M27+M32</f>
        <v>3480.5</v>
      </c>
      <c r="N41" s="62">
        <f t="shared" si="2"/>
        <v>3685.8</v>
      </c>
      <c r="O41" s="62">
        <f t="shared" si="2"/>
        <v>3870.1</v>
      </c>
      <c r="P41" s="62">
        <f t="shared" si="2"/>
        <v>4063.7</v>
      </c>
      <c r="Q41" s="62">
        <f t="shared" si="2"/>
        <v>4266.9</v>
      </c>
    </row>
    <row r="42" spans="1:17" ht="12.75">
      <c r="A42" s="183"/>
      <c r="B42" s="184"/>
      <c r="C42" s="184"/>
      <c r="D42" s="184"/>
      <c r="E42" s="184"/>
      <c r="F42" s="184"/>
      <c r="G42" s="184"/>
      <c r="H42" s="185"/>
      <c r="I42" s="47" t="s">
        <v>64</v>
      </c>
      <c r="J42" s="37"/>
      <c r="K42" s="13"/>
      <c r="L42" s="62">
        <f>M42+N42+O42+P42+Q42</f>
        <v>778.4000000000001</v>
      </c>
      <c r="M42" s="62">
        <f t="shared" si="2"/>
        <v>143.1</v>
      </c>
      <c r="N42" s="62">
        <f t="shared" si="2"/>
        <v>149.4</v>
      </c>
      <c r="O42" s="62">
        <f t="shared" si="2"/>
        <v>155.7</v>
      </c>
      <c r="P42" s="62">
        <f t="shared" si="2"/>
        <v>161.9</v>
      </c>
      <c r="Q42" s="62">
        <f t="shared" si="2"/>
        <v>168.3</v>
      </c>
    </row>
    <row r="43" spans="1:17" ht="23.25" customHeight="1">
      <c r="A43" s="183"/>
      <c r="B43" s="184"/>
      <c r="C43" s="184"/>
      <c r="D43" s="184"/>
      <c r="E43" s="184"/>
      <c r="F43" s="184"/>
      <c r="G43" s="184"/>
      <c r="H43" s="185"/>
      <c r="I43" s="47" t="s">
        <v>65</v>
      </c>
      <c r="J43" s="37"/>
      <c r="K43" s="13"/>
      <c r="L43" s="62">
        <f t="shared" si="0"/>
        <v>0</v>
      </c>
      <c r="M43" s="62">
        <f aca="true" t="shared" si="3" ref="M43:Q44">M14+M19+M29+M34</f>
        <v>0</v>
      </c>
      <c r="N43" s="62">
        <f t="shared" si="3"/>
        <v>0</v>
      </c>
      <c r="O43" s="62">
        <f t="shared" si="3"/>
        <v>0</v>
      </c>
      <c r="P43" s="62">
        <f t="shared" si="3"/>
        <v>0</v>
      </c>
      <c r="Q43" s="62">
        <f t="shared" si="3"/>
        <v>0</v>
      </c>
    </row>
    <row r="44" spans="1:17" ht="12.75" customHeight="1">
      <c r="A44" s="186"/>
      <c r="B44" s="187"/>
      <c r="C44" s="187"/>
      <c r="D44" s="187"/>
      <c r="E44" s="187"/>
      <c r="F44" s="187"/>
      <c r="G44" s="187"/>
      <c r="H44" s="177"/>
      <c r="I44" s="47" t="s">
        <v>66</v>
      </c>
      <c r="J44" s="37"/>
      <c r="K44" s="13"/>
      <c r="L44" s="62">
        <f t="shared" si="0"/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62">
        <f t="shared" si="3"/>
        <v>0</v>
      </c>
      <c r="Q44" s="62">
        <f t="shared" si="3"/>
        <v>0</v>
      </c>
    </row>
  </sheetData>
  <mergeCells count="28">
    <mergeCell ref="J1:J5"/>
    <mergeCell ref="K1:K5"/>
    <mergeCell ref="L1:L5"/>
    <mergeCell ref="M1:Q1"/>
    <mergeCell ref="M2:M5"/>
    <mergeCell ref="N2:N5"/>
    <mergeCell ref="O2:O5"/>
    <mergeCell ref="P2:P5"/>
    <mergeCell ref="Q2:Q5"/>
    <mergeCell ref="A1:A5"/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A40:H44"/>
    <mergeCell ref="B6:B7"/>
    <mergeCell ref="B9:B10"/>
    <mergeCell ref="I21:I24"/>
    <mergeCell ref="A36:J39"/>
    <mergeCell ref="A6:A12"/>
    <mergeCell ref="I6:I9"/>
    <mergeCell ref="J21:J23"/>
    <mergeCell ref="J6:J8"/>
  </mergeCells>
  <printOptions/>
  <pageMargins left="0.41" right="0.75" top="0.25" bottom="1" header="0.2" footer="0.5"/>
  <pageSetup horizontalDpi="600" verticalDpi="600" orientation="landscape" paperSize="9" scale="90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SheetLayoutView="100" workbookViewId="0" topLeftCell="D1">
      <pane ySplit="5" topLeftCell="BM72" activePane="bottomLeft" state="frozen"/>
      <selection pane="topLeft" activeCell="A1" sqref="A1"/>
      <selection pane="bottomLeft" activeCell="J22" sqref="J22:J24"/>
    </sheetView>
  </sheetViews>
  <sheetFormatPr defaultColWidth="9.00390625" defaultRowHeight="12.75"/>
  <cols>
    <col min="1" max="1" width="16.125" style="0" customWidth="1"/>
    <col min="2" max="2" width="11.875" style="0" customWidth="1"/>
    <col min="3" max="3" width="5.125" style="0" customWidth="1"/>
    <col min="4" max="4" width="4.75390625" style="0" customWidth="1"/>
    <col min="5" max="5" width="5.00390625" style="0" customWidth="1"/>
    <col min="6" max="7" width="4.125" style="0" customWidth="1"/>
    <col min="8" max="8" width="4.75390625" style="0" customWidth="1"/>
    <col min="9" max="9" width="24.25390625" style="0" customWidth="1"/>
    <col min="10" max="10" width="22.25390625" style="0" customWidth="1"/>
    <col min="11" max="11" width="10.875" style="0" customWidth="1"/>
    <col min="13" max="13" width="7.375" style="0" customWidth="1"/>
    <col min="14" max="14" width="7.75390625" style="0" customWidth="1"/>
    <col min="15" max="15" width="7.875" style="0" customWidth="1"/>
    <col min="16" max="16" width="7.75390625" style="0" customWidth="1"/>
    <col min="17" max="17" width="7.87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12.75">
      <c r="A6" s="203" t="s">
        <v>24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5"/>
    </row>
    <row r="7" spans="1:17" ht="22.5" customHeight="1">
      <c r="A7" s="243" t="s">
        <v>45</v>
      </c>
      <c r="B7" s="144" t="s">
        <v>55</v>
      </c>
      <c r="C7" s="98">
        <v>3250</v>
      </c>
      <c r="D7" s="98">
        <v>3209</v>
      </c>
      <c r="E7" s="98">
        <v>3221</v>
      </c>
      <c r="F7" s="98">
        <v>3233</v>
      </c>
      <c r="G7" s="98">
        <v>3244</v>
      </c>
      <c r="H7" s="98">
        <v>3250</v>
      </c>
      <c r="I7" s="244" t="s">
        <v>179</v>
      </c>
      <c r="J7" s="191" t="s">
        <v>71</v>
      </c>
      <c r="K7" s="8" t="s">
        <v>10</v>
      </c>
      <c r="L7" s="76">
        <f>M7+N7+O7+P7+Q7</f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</row>
    <row r="8" spans="1:17" ht="22.5">
      <c r="A8" s="243"/>
      <c r="B8" s="145"/>
      <c r="C8" s="68"/>
      <c r="D8" s="68"/>
      <c r="E8" s="68"/>
      <c r="F8" s="68"/>
      <c r="G8" s="68"/>
      <c r="H8" s="68"/>
      <c r="I8" s="245"/>
      <c r="J8" s="192"/>
      <c r="K8" s="8" t="s">
        <v>11</v>
      </c>
      <c r="L8" s="76">
        <f aca="true" t="shared" si="0" ref="L8:L83">M8+N8+O8+P8+Q8</f>
        <v>66709.1004845625</v>
      </c>
      <c r="M8" s="17">
        <f>M13+M14+M15+M16</f>
        <v>11988.5</v>
      </c>
      <c r="N8" s="17">
        <f>N13+N14+N15+N16</f>
        <v>12695.8565</v>
      </c>
      <c r="O8" s="17">
        <f>O13+O14+O15+O16</f>
        <v>13330.644325</v>
      </c>
      <c r="P8" s="17">
        <f>P13+P14+P15+P16</f>
        <v>13997.131541249999</v>
      </c>
      <c r="Q8" s="17">
        <f>Q13+Q14+Q15+Q16</f>
        <v>14696.9681183125</v>
      </c>
    </row>
    <row r="9" spans="1:17" ht="22.5">
      <c r="A9" s="243"/>
      <c r="B9" s="145"/>
      <c r="C9" s="68"/>
      <c r="D9" s="68"/>
      <c r="E9" s="68"/>
      <c r="F9" s="68"/>
      <c r="G9" s="68"/>
      <c r="H9" s="68"/>
      <c r="I9" s="245"/>
      <c r="J9" s="192"/>
      <c r="K9" s="8" t="s">
        <v>12</v>
      </c>
      <c r="L9" s="76">
        <f t="shared" si="0"/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</row>
    <row r="10" spans="1:17" ht="40.5" customHeight="1">
      <c r="A10" s="243"/>
      <c r="B10" s="145" t="s">
        <v>137</v>
      </c>
      <c r="C10" s="98">
        <v>143</v>
      </c>
      <c r="D10" s="98">
        <v>143</v>
      </c>
      <c r="E10" s="98">
        <v>143</v>
      </c>
      <c r="F10" s="98">
        <v>143</v>
      </c>
      <c r="G10" s="98">
        <v>143</v>
      </c>
      <c r="H10" s="98">
        <v>143</v>
      </c>
      <c r="I10" s="245"/>
      <c r="J10" s="3" t="s">
        <v>161</v>
      </c>
      <c r="K10" s="29" t="s">
        <v>13</v>
      </c>
      <c r="L10" s="76">
        <f t="shared" si="0"/>
        <v>19915.4</v>
      </c>
      <c r="M10" s="76">
        <v>3579.1</v>
      </c>
      <c r="N10" s="76">
        <v>3790.2</v>
      </c>
      <c r="O10" s="76">
        <v>3979.7</v>
      </c>
      <c r="P10" s="76">
        <v>4178.7</v>
      </c>
      <c r="Q10" s="76">
        <v>4387.7</v>
      </c>
    </row>
    <row r="11" spans="1:17" ht="11.25" customHeight="1">
      <c r="A11" s="243"/>
      <c r="B11" s="146"/>
      <c r="C11" s="68"/>
      <c r="D11" s="68"/>
      <c r="E11" s="68"/>
      <c r="F11" s="68"/>
      <c r="G11" s="68"/>
      <c r="H11" s="68"/>
      <c r="I11" s="47" t="s">
        <v>62</v>
      </c>
      <c r="J11" s="7"/>
      <c r="K11" s="37"/>
      <c r="L11" s="76"/>
      <c r="M11" s="76"/>
      <c r="N11" s="76"/>
      <c r="O11" s="76"/>
      <c r="P11" s="76"/>
      <c r="Q11" s="76"/>
    </row>
    <row r="12" spans="1:17" ht="11.25" customHeight="1">
      <c r="A12" s="243"/>
      <c r="B12" s="147"/>
      <c r="C12" s="68"/>
      <c r="D12" s="68"/>
      <c r="E12" s="68"/>
      <c r="F12" s="68"/>
      <c r="G12" s="68"/>
      <c r="H12" s="68"/>
      <c r="I12" s="47"/>
      <c r="J12" s="13" t="s">
        <v>27</v>
      </c>
      <c r="K12" s="37"/>
      <c r="L12" s="76"/>
      <c r="M12" s="76"/>
      <c r="N12" s="76"/>
      <c r="O12" s="76"/>
      <c r="P12" s="76"/>
      <c r="Q12" s="76"/>
    </row>
    <row r="13" spans="1:17" ht="12.75" customHeight="1">
      <c r="A13" s="243"/>
      <c r="B13" s="148"/>
      <c r="C13" s="68"/>
      <c r="D13" s="68"/>
      <c r="E13" s="68"/>
      <c r="F13" s="68"/>
      <c r="G13" s="68"/>
      <c r="H13" s="68"/>
      <c r="I13" s="47" t="s">
        <v>63</v>
      </c>
      <c r="J13" s="7"/>
      <c r="K13" s="37"/>
      <c r="L13" s="76">
        <f t="shared" si="0"/>
        <v>60949.9004845625</v>
      </c>
      <c r="M13" s="17">
        <v>10953.5</v>
      </c>
      <c r="N13" s="91">
        <f>M13*1.059</f>
        <v>11599.7565</v>
      </c>
      <c r="O13" s="91">
        <f>N13*1.05</f>
        <v>12179.744325</v>
      </c>
      <c r="P13" s="91">
        <f>O13*1.05</f>
        <v>12788.73154125</v>
      </c>
      <c r="Q13" s="91">
        <f>P13*1.05</f>
        <v>13428.1681183125</v>
      </c>
    </row>
    <row r="14" spans="1:17" ht="12.75" customHeight="1">
      <c r="A14" s="243"/>
      <c r="B14" s="148"/>
      <c r="C14" s="12"/>
      <c r="D14" s="12"/>
      <c r="E14" s="12"/>
      <c r="F14" s="12"/>
      <c r="G14" s="12"/>
      <c r="H14" s="12"/>
      <c r="I14" s="47" t="s">
        <v>64</v>
      </c>
      <c r="J14" s="7"/>
      <c r="K14" s="37"/>
      <c r="L14" s="76">
        <f t="shared" si="0"/>
        <v>5759.2</v>
      </c>
      <c r="M14" s="17">
        <v>1035</v>
      </c>
      <c r="N14" s="17">
        <v>1096.1</v>
      </c>
      <c r="O14" s="17">
        <v>1150.9</v>
      </c>
      <c r="P14" s="17">
        <v>1208.4</v>
      </c>
      <c r="Q14" s="17">
        <v>1268.8</v>
      </c>
    </row>
    <row r="15" spans="1:17" ht="22.5">
      <c r="A15" s="243"/>
      <c r="B15" s="145"/>
      <c r="C15" s="68"/>
      <c r="D15" s="68"/>
      <c r="E15" s="68"/>
      <c r="F15" s="68"/>
      <c r="G15" s="68"/>
      <c r="H15" s="68"/>
      <c r="I15" s="47" t="s">
        <v>65</v>
      </c>
      <c r="J15" s="7"/>
      <c r="K15" s="37"/>
      <c r="L15" s="76">
        <f t="shared" si="0"/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7" ht="12.75">
      <c r="A16" s="243"/>
      <c r="B16" s="145"/>
      <c r="C16" s="68"/>
      <c r="D16" s="68"/>
      <c r="E16" s="68"/>
      <c r="F16" s="68"/>
      <c r="G16" s="68"/>
      <c r="H16" s="68"/>
      <c r="I16" s="47" t="s">
        <v>66</v>
      </c>
      <c r="J16" s="7"/>
      <c r="K16" s="7"/>
      <c r="L16" s="76">
        <f t="shared" si="0"/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17" ht="12.75">
      <c r="A17" s="243"/>
      <c r="B17" s="145"/>
      <c r="C17" s="68"/>
      <c r="D17" s="68"/>
      <c r="E17" s="68"/>
      <c r="F17" s="68"/>
      <c r="G17" s="68"/>
      <c r="H17" s="68"/>
      <c r="I17" s="71"/>
      <c r="J17" s="10" t="s">
        <v>13</v>
      </c>
      <c r="K17" s="7"/>
      <c r="L17" s="76"/>
      <c r="M17" s="76"/>
      <c r="N17" s="76"/>
      <c r="O17" s="76"/>
      <c r="P17" s="76"/>
      <c r="Q17" s="76"/>
    </row>
    <row r="18" spans="1:17" ht="12.75">
      <c r="A18" s="243"/>
      <c r="B18" s="145"/>
      <c r="C18" s="68"/>
      <c r="D18" s="68"/>
      <c r="E18" s="68"/>
      <c r="F18" s="68"/>
      <c r="G18" s="68"/>
      <c r="H18" s="68"/>
      <c r="I18" s="47" t="s">
        <v>63</v>
      </c>
      <c r="J18" s="10"/>
      <c r="K18" s="7"/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ht="12.75">
      <c r="A19" s="243"/>
      <c r="B19" s="145"/>
      <c r="C19" s="68"/>
      <c r="D19" s="68"/>
      <c r="E19" s="68"/>
      <c r="F19" s="68"/>
      <c r="G19" s="68"/>
      <c r="H19" s="68"/>
      <c r="I19" s="47" t="s">
        <v>64</v>
      </c>
      <c r="J19" s="10"/>
      <c r="K19" s="7"/>
      <c r="L19" s="76">
        <f>M19+N19+O19+P19+Q19</f>
        <v>19915.4</v>
      </c>
      <c r="M19" s="76">
        <v>3579.1</v>
      </c>
      <c r="N19" s="76">
        <v>3790.2</v>
      </c>
      <c r="O19" s="76">
        <v>3979.7</v>
      </c>
      <c r="P19" s="76">
        <v>4178.7</v>
      </c>
      <c r="Q19" s="76">
        <v>4387.7</v>
      </c>
    </row>
    <row r="20" spans="1:17" ht="22.5">
      <c r="A20" s="243"/>
      <c r="B20" s="145"/>
      <c r="C20" s="68"/>
      <c r="D20" s="68"/>
      <c r="E20" s="68"/>
      <c r="F20" s="68"/>
      <c r="G20" s="68"/>
      <c r="H20" s="68"/>
      <c r="I20" s="47" t="s">
        <v>65</v>
      </c>
      <c r="J20" s="10"/>
      <c r="K20" s="7"/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17" ht="12.75">
      <c r="A21" s="243"/>
      <c r="B21" s="145"/>
      <c r="C21" s="68"/>
      <c r="D21" s="68"/>
      <c r="E21" s="68"/>
      <c r="F21" s="68"/>
      <c r="G21" s="68"/>
      <c r="H21" s="68"/>
      <c r="I21" s="47" t="s">
        <v>66</v>
      </c>
      <c r="J21" s="10"/>
      <c r="K21" s="7"/>
      <c r="L21" s="76"/>
      <c r="M21" s="76"/>
      <c r="N21" s="76"/>
      <c r="O21" s="76"/>
      <c r="P21" s="76"/>
      <c r="Q21" s="76"/>
    </row>
    <row r="22" spans="1:17" ht="23.25" customHeight="1">
      <c r="A22" s="243"/>
      <c r="B22" s="145" t="s">
        <v>55</v>
      </c>
      <c r="C22" s="98">
        <v>450</v>
      </c>
      <c r="D22" s="98">
        <v>400</v>
      </c>
      <c r="E22" s="98">
        <v>420</v>
      </c>
      <c r="F22" s="98">
        <v>430</v>
      </c>
      <c r="G22" s="98">
        <v>440</v>
      </c>
      <c r="H22" s="98">
        <v>450</v>
      </c>
      <c r="I22" s="188" t="s">
        <v>91</v>
      </c>
      <c r="J22" s="191" t="s">
        <v>150</v>
      </c>
      <c r="K22" s="8" t="s">
        <v>10</v>
      </c>
      <c r="L22" s="76">
        <f t="shared" si="0"/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1:17" ht="22.5">
      <c r="A23" s="243"/>
      <c r="B23" s="145"/>
      <c r="C23" s="68"/>
      <c r="D23" s="68"/>
      <c r="E23" s="68"/>
      <c r="F23" s="68"/>
      <c r="G23" s="68"/>
      <c r="H23" s="68"/>
      <c r="I23" s="189"/>
      <c r="J23" s="192"/>
      <c r="K23" s="8" t="s">
        <v>11</v>
      </c>
      <c r="L23" s="76">
        <f t="shared" si="0"/>
        <v>120059.64648971251</v>
      </c>
      <c r="M23" s="76">
        <f>M28+M29+M30</f>
        <v>21576.3</v>
      </c>
      <c r="N23" s="76">
        <f>N28+N29+N30</f>
        <v>22849.3017</v>
      </c>
      <c r="O23" s="76">
        <f>O28+O29+O30</f>
        <v>23991.766785000003</v>
      </c>
      <c r="P23" s="76">
        <f>P28+P29+P30</f>
        <v>25191.355124250003</v>
      </c>
      <c r="Q23" s="76">
        <f>Q28+Q29+Q30</f>
        <v>26450.922880462505</v>
      </c>
    </row>
    <row r="24" spans="1:17" ht="26.25" customHeight="1">
      <c r="A24" s="243"/>
      <c r="B24" s="145"/>
      <c r="C24" s="68"/>
      <c r="D24" s="68"/>
      <c r="E24" s="68"/>
      <c r="F24" s="68"/>
      <c r="G24" s="68"/>
      <c r="H24" s="68"/>
      <c r="I24" s="189"/>
      <c r="J24" s="192"/>
      <c r="K24" s="8" t="s">
        <v>12</v>
      </c>
      <c r="L24" s="76">
        <f t="shared" si="0"/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</row>
    <row r="25" spans="1:17" ht="12.75" customHeight="1">
      <c r="A25" s="243"/>
      <c r="B25" s="145"/>
      <c r="C25" s="68"/>
      <c r="D25" s="68"/>
      <c r="E25" s="68"/>
      <c r="F25" s="68"/>
      <c r="G25" s="68"/>
      <c r="H25" s="68"/>
      <c r="I25" s="190"/>
      <c r="J25" s="3" t="s">
        <v>161</v>
      </c>
      <c r="K25" s="29" t="s">
        <v>13</v>
      </c>
      <c r="L25" s="76">
        <f>M25+N25+O25+P25+Q25</f>
        <v>34402.59777567501</v>
      </c>
      <c r="M25" s="91">
        <v>6182.6</v>
      </c>
      <c r="N25" s="91">
        <f>M25*1.059</f>
        <v>6547.3734</v>
      </c>
      <c r="O25" s="91">
        <f>N25*1.05</f>
        <v>6874.742070000001</v>
      </c>
      <c r="P25" s="91">
        <f>O25*1.05</f>
        <v>7218.479173500002</v>
      </c>
      <c r="Q25" s="91">
        <f>P25*1.05</f>
        <v>7579.403132175002</v>
      </c>
    </row>
    <row r="26" spans="1:17" ht="12.75">
      <c r="A26" s="243"/>
      <c r="B26" s="145"/>
      <c r="C26" s="68"/>
      <c r="D26" s="68"/>
      <c r="E26" s="68"/>
      <c r="F26" s="68"/>
      <c r="G26" s="68"/>
      <c r="H26" s="68"/>
      <c r="I26" s="47" t="s">
        <v>62</v>
      </c>
      <c r="J26" s="10"/>
      <c r="K26" s="7"/>
      <c r="L26" s="76"/>
      <c r="M26" s="76"/>
      <c r="N26" s="76"/>
      <c r="O26" s="76"/>
      <c r="P26" s="76"/>
      <c r="Q26" s="76"/>
    </row>
    <row r="27" spans="1:17" ht="12.75">
      <c r="A27" s="243"/>
      <c r="B27" s="145"/>
      <c r="C27" s="68"/>
      <c r="D27" s="68"/>
      <c r="E27" s="68"/>
      <c r="F27" s="68"/>
      <c r="G27" s="68"/>
      <c r="H27" s="68"/>
      <c r="I27" s="47"/>
      <c r="J27" s="72" t="s">
        <v>27</v>
      </c>
      <c r="K27" s="7"/>
      <c r="L27" s="76"/>
      <c r="M27" s="76"/>
      <c r="N27" s="76"/>
      <c r="O27" s="76"/>
      <c r="P27" s="76"/>
      <c r="Q27" s="76"/>
    </row>
    <row r="28" spans="1:17" ht="12.75">
      <c r="A28" s="243"/>
      <c r="B28" s="145"/>
      <c r="C28" s="68"/>
      <c r="D28" s="68"/>
      <c r="E28" s="68"/>
      <c r="F28" s="68"/>
      <c r="G28" s="68"/>
      <c r="H28" s="68"/>
      <c r="I28" s="47" t="s">
        <v>63</v>
      </c>
      <c r="J28" s="10"/>
      <c r="K28" s="7"/>
      <c r="L28" s="76">
        <f t="shared" si="0"/>
        <v>115749.44491803751</v>
      </c>
      <c r="M28" s="76">
        <v>20801.7</v>
      </c>
      <c r="N28" s="76">
        <f>M28*1.059</f>
        <v>22029.0003</v>
      </c>
      <c r="O28" s="76">
        <f aca="true" t="shared" si="1" ref="O28:Q29">N28*1.05</f>
        <v>23130.450315000002</v>
      </c>
      <c r="P28" s="76">
        <f t="shared" si="1"/>
        <v>24286.972830750005</v>
      </c>
      <c r="Q28" s="76">
        <f t="shared" si="1"/>
        <v>25501.321472287505</v>
      </c>
    </row>
    <row r="29" spans="1:17" ht="12.75">
      <c r="A29" s="243"/>
      <c r="B29" s="145"/>
      <c r="C29" s="68"/>
      <c r="D29" s="68"/>
      <c r="E29" s="68"/>
      <c r="F29" s="68"/>
      <c r="G29" s="68"/>
      <c r="H29" s="68"/>
      <c r="I29" s="47" t="s">
        <v>64</v>
      </c>
      <c r="J29" s="10"/>
      <c r="K29" s="7"/>
      <c r="L29" s="76">
        <f t="shared" si="0"/>
        <v>4310.201571675</v>
      </c>
      <c r="M29" s="76">
        <v>774.6</v>
      </c>
      <c r="N29" s="76">
        <f>M29*1.059</f>
        <v>820.3014</v>
      </c>
      <c r="O29" s="76">
        <f t="shared" si="1"/>
        <v>861.31647</v>
      </c>
      <c r="P29" s="76">
        <f t="shared" si="1"/>
        <v>904.3822935000001</v>
      </c>
      <c r="Q29" s="76">
        <f t="shared" si="1"/>
        <v>949.6014081750001</v>
      </c>
    </row>
    <row r="30" spans="1:17" ht="22.5">
      <c r="A30" s="243"/>
      <c r="B30" s="145"/>
      <c r="C30" s="68"/>
      <c r="D30" s="68"/>
      <c r="E30" s="68"/>
      <c r="F30" s="68"/>
      <c r="G30" s="68"/>
      <c r="H30" s="68"/>
      <c r="I30" s="47" t="s">
        <v>65</v>
      </c>
      <c r="J30" s="10"/>
      <c r="K30" s="7"/>
      <c r="L30" s="76">
        <f t="shared" si="0"/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1:17" ht="12.75">
      <c r="A31" s="243"/>
      <c r="B31" s="145"/>
      <c r="C31" s="68"/>
      <c r="D31" s="68"/>
      <c r="E31" s="68"/>
      <c r="F31" s="68"/>
      <c r="G31" s="68"/>
      <c r="H31" s="68"/>
      <c r="I31" s="47" t="s">
        <v>66</v>
      </c>
      <c r="J31" s="10"/>
      <c r="K31" s="7"/>
      <c r="L31" s="76">
        <f t="shared" si="0"/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</row>
    <row r="32" spans="1:17" ht="12.75">
      <c r="A32" s="243"/>
      <c r="B32" s="145"/>
      <c r="C32" s="68"/>
      <c r="D32" s="68"/>
      <c r="E32" s="68"/>
      <c r="F32" s="68"/>
      <c r="G32" s="68"/>
      <c r="H32" s="68"/>
      <c r="I32" s="71"/>
      <c r="J32" s="10" t="s">
        <v>13</v>
      </c>
      <c r="K32" s="7"/>
      <c r="L32" s="76"/>
      <c r="M32" s="17"/>
      <c r="N32" s="17"/>
      <c r="O32" s="17"/>
      <c r="P32" s="17"/>
      <c r="Q32" s="17"/>
    </row>
    <row r="33" spans="1:17" ht="12.75">
      <c r="A33" s="243"/>
      <c r="B33" s="145"/>
      <c r="C33" s="68"/>
      <c r="D33" s="68"/>
      <c r="E33" s="68"/>
      <c r="F33" s="68"/>
      <c r="G33" s="68"/>
      <c r="H33" s="68"/>
      <c r="I33" s="47" t="s">
        <v>63</v>
      </c>
      <c r="J33" s="10"/>
      <c r="K33" s="7"/>
      <c r="L33" s="76">
        <f t="shared" si="0"/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</row>
    <row r="34" spans="1:17" ht="12.75">
      <c r="A34" s="243"/>
      <c r="B34" s="145"/>
      <c r="C34" s="68"/>
      <c r="D34" s="68"/>
      <c r="E34" s="68"/>
      <c r="F34" s="68"/>
      <c r="G34" s="68"/>
      <c r="H34" s="68"/>
      <c r="I34" s="47" t="s">
        <v>64</v>
      </c>
      <c r="J34" s="10"/>
      <c r="K34" s="7"/>
      <c r="L34" s="76">
        <f t="shared" si="0"/>
        <v>34402.59777567501</v>
      </c>
      <c r="M34" s="91">
        <v>6182.6</v>
      </c>
      <c r="N34" s="91">
        <f>M34*1.059</f>
        <v>6547.3734</v>
      </c>
      <c r="O34" s="91">
        <f>N34*1.05</f>
        <v>6874.742070000001</v>
      </c>
      <c r="P34" s="91">
        <f>O34*1.05</f>
        <v>7218.479173500002</v>
      </c>
      <c r="Q34" s="91">
        <f>P34*1.05</f>
        <v>7579.403132175002</v>
      </c>
    </row>
    <row r="35" spans="1:17" ht="22.5">
      <c r="A35" s="243"/>
      <c r="B35" s="145"/>
      <c r="C35" s="68"/>
      <c r="D35" s="68"/>
      <c r="E35" s="68"/>
      <c r="F35" s="68"/>
      <c r="G35" s="68"/>
      <c r="H35" s="68"/>
      <c r="I35" s="47" t="s">
        <v>65</v>
      </c>
      <c r="J35" s="10"/>
      <c r="K35" s="7"/>
      <c r="L35" s="76">
        <f t="shared" si="0"/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</row>
    <row r="36" spans="1:17" ht="12.75">
      <c r="A36" s="243"/>
      <c r="B36" s="145"/>
      <c r="C36" s="68"/>
      <c r="D36" s="68"/>
      <c r="E36" s="68"/>
      <c r="F36" s="68"/>
      <c r="G36" s="68"/>
      <c r="H36" s="68"/>
      <c r="I36" s="47" t="s">
        <v>66</v>
      </c>
      <c r="J36" s="10"/>
      <c r="K36" s="7"/>
      <c r="L36" s="76">
        <f t="shared" si="0"/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24" customHeight="1">
      <c r="A37" s="243"/>
      <c r="B37" s="249" t="s">
        <v>43</v>
      </c>
      <c r="C37" s="93">
        <v>0.26</v>
      </c>
      <c r="D37" s="94">
        <v>0.235</v>
      </c>
      <c r="E37" s="94">
        <v>0.24</v>
      </c>
      <c r="F37" s="94">
        <v>0.245</v>
      </c>
      <c r="G37" s="94">
        <v>0.25</v>
      </c>
      <c r="H37" s="94">
        <v>0.26</v>
      </c>
      <c r="I37" s="191" t="s">
        <v>132</v>
      </c>
      <c r="J37" s="191" t="s">
        <v>70</v>
      </c>
      <c r="K37" s="15"/>
      <c r="L37" s="76"/>
      <c r="M37" s="76"/>
      <c r="N37" s="76"/>
      <c r="O37" s="76"/>
      <c r="P37" s="76"/>
      <c r="Q37" s="76"/>
    </row>
    <row r="38" spans="1:17" ht="21">
      <c r="A38" s="243"/>
      <c r="B38" s="249"/>
      <c r="C38" s="68"/>
      <c r="D38" s="68"/>
      <c r="E38" s="68"/>
      <c r="F38" s="68"/>
      <c r="G38" s="68"/>
      <c r="H38" s="68"/>
      <c r="I38" s="192"/>
      <c r="J38" s="192"/>
      <c r="K38" s="15" t="s">
        <v>10</v>
      </c>
      <c r="L38" s="76">
        <f t="shared" si="0"/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1:17" ht="20.25" customHeight="1">
      <c r="A39" s="243"/>
      <c r="B39" s="249"/>
      <c r="C39" s="68"/>
      <c r="D39" s="68"/>
      <c r="E39" s="68"/>
      <c r="F39" s="68"/>
      <c r="G39" s="68"/>
      <c r="H39" s="68"/>
      <c r="I39" s="192"/>
      <c r="J39" s="193"/>
      <c r="K39" s="15" t="s">
        <v>27</v>
      </c>
      <c r="L39" s="76">
        <f t="shared" si="0"/>
        <v>4451.537899999999</v>
      </c>
      <c r="M39" s="17">
        <v>800</v>
      </c>
      <c r="N39" s="17">
        <f>M39*1.059</f>
        <v>847.1999999999999</v>
      </c>
      <c r="O39" s="17">
        <f>N39*1.05</f>
        <v>889.56</v>
      </c>
      <c r="P39" s="17">
        <f>O39*1.05</f>
        <v>934.038</v>
      </c>
      <c r="Q39" s="17">
        <f>P39*1.05</f>
        <v>980.7399</v>
      </c>
    </row>
    <row r="40" spans="1:17" ht="21" customHeight="1">
      <c r="A40" s="243"/>
      <c r="B40" s="249"/>
      <c r="C40" s="68"/>
      <c r="D40" s="68"/>
      <c r="E40" s="68"/>
      <c r="F40" s="68"/>
      <c r="G40" s="68"/>
      <c r="H40" s="68"/>
      <c r="I40" s="192"/>
      <c r="J40" s="6" t="s">
        <v>162</v>
      </c>
      <c r="K40" s="15" t="s">
        <v>42</v>
      </c>
      <c r="L40" s="76">
        <f t="shared" si="0"/>
        <v>114530</v>
      </c>
      <c r="M40" s="76">
        <v>22344</v>
      </c>
      <c r="N40" s="76">
        <v>22526</v>
      </c>
      <c r="O40" s="76">
        <v>22848</v>
      </c>
      <c r="P40" s="76">
        <v>23151</v>
      </c>
      <c r="Q40" s="76">
        <v>23661</v>
      </c>
    </row>
    <row r="41" spans="1:17" ht="17.25" customHeight="1">
      <c r="A41" s="243"/>
      <c r="B41" s="149"/>
      <c r="C41" s="68"/>
      <c r="D41" s="68"/>
      <c r="E41" s="68"/>
      <c r="F41" s="68"/>
      <c r="G41" s="68"/>
      <c r="H41" s="68"/>
      <c r="I41" s="192"/>
      <c r="J41" s="22" t="s">
        <v>161</v>
      </c>
      <c r="K41" s="15" t="s">
        <v>13</v>
      </c>
      <c r="L41" s="76">
        <f t="shared" si="0"/>
        <v>36611.4</v>
      </c>
      <c r="M41" s="17">
        <v>8206.8</v>
      </c>
      <c r="N41" s="17">
        <v>8691.1</v>
      </c>
      <c r="O41" s="17">
        <v>9125.6</v>
      </c>
      <c r="P41" s="17">
        <v>9581.9</v>
      </c>
      <c r="Q41" s="17">
        <v>1006</v>
      </c>
    </row>
    <row r="42" spans="1:17" ht="12" customHeight="1">
      <c r="A42" s="243"/>
      <c r="B42" s="149"/>
      <c r="C42" s="68"/>
      <c r="D42" s="68"/>
      <c r="E42" s="68"/>
      <c r="F42" s="68"/>
      <c r="G42" s="68"/>
      <c r="H42" s="68"/>
      <c r="I42" s="40" t="s">
        <v>62</v>
      </c>
      <c r="J42" s="14"/>
      <c r="K42" s="15"/>
      <c r="L42" s="76"/>
      <c r="M42" s="17"/>
      <c r="N42" s="17"/>
      <c r="O42" s="17"/>
      <c r="P42" s="17"/>
      <c r="Q42" s="17"/>
    </row>
    <row r="43" spans="1:17" ht="12" customHeight="1">
      <c r="A43" s="243"/>
      <c r="B43" s="149"/>
      <c r="C43" s="68"/>
      <c r="D43" s="68"/>
      <c r="E43" s="68"/>
      <c r="F43" s="68"/>
      <c r="G43" s="68"/>
      <c r="H43" s="68"/>
      <c r="I43" s="47" t="s">
        <v>63</v>
      </c>
      <c r="J43" s="14"/>
      <c r="K43" s="15"/>
      <c r="L43" s="76">
        <f t="shared" si="0"/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</row>
    <row r="44" spans="1:17" ht="12" customHeight="1">
      <c r="A44" s="243"/>
      <c r="B44" s="149"/>
      <c r="C44" s="68"/>
      <c r="D44" s="68"/>
      <c r="E44" s="68"/>
      <c r="F44" s="68"/>
      <c r="G44" s="68"/>
      <c r="H44" s="68"/>
      <c r="I44" s="47" t="s">
        <v>64</v>
      </c>
      <c r="J44" s="14"/>
      <c r="K44" s="15"/>
      <c r="L44" s="76">
        <f t="shared" si="0"/>
        <v>155592.93790000002</v>
      </c>
      <c r="M44" s="17">
        <f>M39+M40+M41</f>
        <v>31350.8</v>
      </c>
      <c r="N44" s="17">
        <f>N39+N40+N41</f>
        <v>32064.300000000003</v>
      </c>
      <c r="O44" s="17">
        <f>O39+O40+O41</f>
        <v>32863.16</v>
      </c>
      <c r="P44" s="17">
        <f>P39+P40+P41</f>
        <v>33666.938</v>
      </c>
      <c r="Q44" s="17">
        <f>Q39+Q40+Q41</f>
        <v>25647.7399</v>
      </c>
    </row>
    <row r="45" spans="1:17" ht="23.25" customHeight="1">
      <c r="A45" s="243"/>
      <c r="B45" s="149"/>
      <c r="C45" s="68"/>
      <c r="D45" s="68"/>
      <c r="E45" s="68"/>
      <c r="F45" s="68"/>
      <c r="G45" s="68"/>
      <c r="H45" s="68"/>
      <c r="I45" s="47" t="s">
        <v>65</v>
      </c>
      <c r="J45" s="14"/>
      <c r="K45" s="15"/>
      <c r="L45" s="76">
        <f t="shared" si="0"/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</row>
    <row r="46" spans="1:17" ht="13.5" customHeight="1">
      <c r="A46" s="243"/>
      <c r="B46" s="149"/>
      <c r="C46" s="68"/>
      <c r="D46" s="68"/>
      <c r="E46" s="68"/>
      <c r="F46" s="68"/>
      <c r="G46" s="68"/>
      <c r="H46" s="68"/>
      <c r="I46" s="47" t="s">
        <v>66</v>
      </c>
      <c r="J46" s="14"/>
      <c r="K46" s="15"/>
      <c r="L46" s="76">
        <f t="shared" si="0"/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</row>
    <row r="47" spans="1:17" ht="21" customHeight="1">
      <c r="A47" s="243"/>
      <c r="B47" s="246" t="s">
        <v>133</v>
      </c>
      <c r="C47" s="12">
        <v>45</v>
      </c>
      <c r="D47" s="12">
        <v>36</v>
      </c>
      <c r="E47" s="12">
        <v>38</v>
      </c>
      <c r="F47" s="12">
        <v>40</v>
      </c>
      <c r="G47" s="12">
        <v>42</v>
      </c>
      <c r="H47" s="12">
        <v>45</v>
      </c>
      <c r="I47" s="208" t="s">
        <v>111</v>
      </c>
      <c r="J47" s="191" t="s">
        <v>71</v>
      </c>
      <c r="K47" s="8" t="s">
        <v>10</v>
      </c>
      <c r="L47" s="76">
        <f t="shared" si="0"/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</row>
    <row r="48" spans="1:17" ht="21" customHeight="1">
      <c r="A48" s="243"/>
      <c r="B48" s="247"/>
      <c r="C48" s="12"/>
      <c r="D48" s="12"/>
      <c r="E48" s="12"/>
      <c r="F48" s="12"/>
      <c r="G48" s="12"/>
      <c r="H48" s="12"/>
      <c r="I48" s="208"/>
      <c r="J48" s="192"/>
      <c r="K48" s="8" t="s">
        <v>11</v>
      </c>
      <c r="L48" s="76">
        <f t="shared" si="0"/>
        <v>6952.8</v>
      </c>
      <c r="M48" s="76">
        <f>M53+M54+M55+M56</f>
        <v>1249.5</v>
      </c>
      <c r="N48" s="76">
        <f>N53+N54+N55+N56</f>
        <v>1323.1999999999998</v>
      </c>
      <c r="O48" s="76">
        <f>O53+O54+O55+O56</f>
        <v>1389.5</v>
      </c>
      <c r="P48" s="76">
        <f>P53+P54+P55+P56</f>
        <v>1458.8</v>
      </c>
      <c r="Q48" s="76">
        <f>Q53+Q54+Q55+Q56</f>
        <v>1531.8</v>
      </c>
    </row>
    <row r="49" spans="1:17" ht="21" customHeight="1">
      <c r="A49" s="243"/>
      <c r="B49" s="248"/>
      <c r="C49" s="12"/>
      <c r="D49" s="12"/>
      <c r="E49" s="12"/>
      <c r="F49" s="12"/>
      <c r="G49" s="12"/>
      <c r="H49" s="12"/>
      <c r="I49" s="208"/>
      <c r="J49" s="192"/>
      <c r="K49" s="8" t="s">
        <v>12</v>
      </c>
      <c r="L49" s="76">
        <f t="shared" si="0"/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</row>
    <row r="50" spans="1:17" ht="13.5" customHeight="1">
      <c r="A50" s="243"/>
      <c r="B50" s="149"/>
      <c r="C50" s="68"/>
      <c r="D50" s="68"/>
      <c r="E50" s="68"/>
      <c r="F50" s="68"/>
      <c r="G50" s="68"/>
      <c r="H50" s="68"/>
      <c r="I50" s="208"/>
      <c r="J50" s="22" t="s">
        <v>161</v>
      </c>
      <c r="K50" s="8" t="s">
        <v>13</v>
      </c>
      <c r="L50" s="76">
        <f t="shared" si="0"/>
        <v>1411.1375143</v>
      </c>
      <c r="M50" s="76">
        <v>253.6</v>
      </c>
      <c r="N50" s="76">
        <f>M50*1.059</f>
        <v>268.56239999999997</v>
      </c>
      <c r="O50" s="76">
        <f>N50*1.05</f>
        <v>281.99052</v>
      </c>
      <c r="P50" s="76">
        <f>O50*1.05</f>
        <v>296.09004600000003</v>
      </c>
      <c r="Q50" s="76">
        <f>P50*1.05</f>
        <v>310.89454830000005</v>
      </c>
    </row>
    <row r="51" spans="1:17" ht="11.25" customHeight="1">
      <c r="A51" s="243"/>
      <c r="B51" s="149"/>
      <c r="C51" s="68"/>
      <c r="D51" s="68"/>
      <c r="E51" s="68"/>
      <c r="F51" s="68"/>
      <c r="G51" s="68"/>
      <c r="H51" s="68"/>
      <c r="I51" s="47" t="s">
        <v>62</v>
      </c>
      <c r="J51" s="14"/>
      <c r="K51" s="15"/>
      <c r="L51" s="76"/>
      <c r="M51" s="76"/>
      <c r="N51" s="76"/>
      <c r="O51" s="76"/>
      <c r="P51" s="76"/>
      <c r="Q51" s="76"/>
    </row>
    <row r="52" spans="1:17" ht="11.25" customHeight="1">
      <c r="A52" s="243"/>
      <c r="B52" s="149"/>
      <c r="C52" s="68"/>
      <c r="D52" s="68"/>
      <c r="E52" s="68"/>
      <c r="F52" s="68"/>
      <c r="G52" s="68"/>
      <c r="H52" s="68"/>
      <c r="I52" s="47"/>
      <c r="J52" s="14" t="s">
        <v>27</v>
      </c>
      <c r="K52" s="15"/>
      <c r="L52" s="76"/>
      <c r="M52" s="76"/>
      <c r="N52" s="76"/>
      <c r="O52" s="76"/>
      <c r="P52" s="76"/>
      <c r="Q52" s="76"/>
    </row>
    <row r="53" spans="1:17" ht="11.25" customHeight="1">
      <c r="A53" s="243"/>
      <c r="B53" s="149"/>
      <c r="C53" s="68"/>
      <c r="D53" s="68"/>
      <c r="E53" s="68"/>
      <c r="F53" s="68"/>
      <c r="G53" s="68"/>
      <c r="H53" s="68"/>
      <c r="I53" s="47" t="s">
        <v>63</v>
      </c>
      <c r="J53" s="14"/>
      <c r="K53" s="15"/>
      <c r="L53" s="76">
        <f t="shared" si="0"/>
        <v>4783.2</v>
      </c>
      <c r="M53" s="76">
        <v>859.6</v>
      </c>
      <c r="N53" s="76">
        <v>910.3</v>
      </c>
      <c r="O53" s="76">
        <v>955.9</v>
      </c>
      <c r="P53" s="76">
        <v>1003.6</v>
      </c>
      <c r="Q53" s="76">
        <v>1053.8</v>
      </c>
    </row>
    <row r="54" spans="1:17" ht="13.5" customHeight="1">
      <c r="A54" s="243"/>
      <c r="B54" s="149"/>
      <c r="C54" s="68"/>
      <c r="D54" s="68"/>
      <c r="E54" s="68"/>
      <c r="F54" s="68"/>
      <c r="G54" s="68"/>
      <c r="H54" s="68"/>
      <c r="I54" s="47" t="s">
        <v>64</v>
      </c>
      <c r="J54" s="14"/>
      <c r="K54" s="15"/>
      <c r="L54" s="76">
        <f t="shared" si="0"/>
        <v>2169.6000000000004</v>
      </c>
      <c r="M54" s="76">
        <v>389.9</v>
      </c>
      <c r="N54" s="76">
        <v>412.9</v>
      </c>
      <c r="O54" s="76">
        <v>433.6</v>
      </c>
      <c r="P54" s="76">
        <v>455.2</v>
      </c>
      <c r="Q54" s="76">
        <v>478</v>
      </c>
    </row>
    <row r="55" spans="1:17" ht="21" customHeight="1">
      <c r="A55" s="243"/>
      <c r="B55" s="149"/>
      <c r="C55" s="68"/>
      <c r="D55" s="68"/>
      <c r="E55" s="68"/>
      <c r="F55" s="68"/>
      <c r="G55" s="68"/>
      <c r="H55" s="68"/>
      <c r="I55" s="47" t="s">
        <v>65</v>
      </c>
      <c r="J55" s="14"/>
      <c r="K55" s="15"/>
      <c r="L55" s="76">
        <f t="shared" si="0"/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</row>
    <row r="56" spans="1:17" ht="11.25" customHeight="1">
      <c r="A56" s="243"/>
      <c r="B56" s="52"/>
      <c r="C56" s="68"/>
      <c r="D56" s="68"/>
      <c r="E56" s="68"/>
      <c r="F56" s="68"/>
      <c r="G56" s="68"/>
      <c r="H56" s="68"/>
      <c r="I56" s="47" t="s">
        <v>66</v>
      </c>
      <c r="J56" s="14"/>
      <c r="K56" s="37"/>
      <c r="L56" s="76">
        <f t="shared" si="0"/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</row>
    <row r="57" spans="1:17" ht="11.25" customHeight="1">
      <c r="A57" s="243"/>
      <c r="B57" s="150"/>
      <c r="C57" s="68"/>
      <c r="D57" s="68"/>
      <c r="E57" s="68"/>
      <c r="F57" s="68"/>
      <c r="G57" s="68"/>
      <c r="H57" s="68"/>
      <c r="I57" s="47"/>
      <c r="J57" s="77" t="s">
        <v>13</v>
      </c>
      <c r="K57" s="37"/>
      <c r="L57" s="76"/>
      <c r="M57" s="76"/>
      <c r="N57" s="76"/>
      <c r="O57" s="76"/>
      <c r="P57" s="76"/>
      <c r="Q57" s="76"/>
    </row>
    <row r="58" spans="1:17" ht="11.25" customHeight="1">
      <c r="A58" s="243"/>
      <c r="B58" s="150"/>
      <c r="C58" s="68"/>
      <c r="D58" s="68"/>
      <c r="E58" s="68"/>
      <c r="F58" s="68"/>
      <c r="G58" s="68"/>
      <c r="H58" s="68"/>
      <c r="I58" s="47" t="s">
        <v>63</v>
      </c>
      <c r="J58" s="77"/>
      <c r="K58" s="37"/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</row>
    <row r="59" spans="1:17" ht="11.25" customHeight="1">
      <c r="A59" s="243"/>
      <c r="B59" s="150"/>
      <c r="C59" s="68"/>
      <c r="D59" s="68"/>
      <c r="E59" s="68"/>
      <c r="F59" s="68"/>
      <c r="G59" s="68"/>
      <c r="H59" s="68"/>
      <c r="I59" s="47" t="s">
        <v>64</v>
      </c>
      <c r="J59" s="77"/>
      <c r="K59" s="37"/>
      <c r="L59" s="76">
        <f>M59+N59+O59+P59+Q59</f>
        <v>1411.1375143</v>
      </c>
      <c r="M59" s="76">
        <v>253.6</v>
      </c>
      <c r="N59" s="76">
        <f>M59*1.059</f>
        <v>268.56239999999997</v>
      </c>
      <c r="O59" s="76">
        <f>N59*1.05</f>
        <v>281.99052</v>
      </c>
      <c r="P59" s="76">
        <f>O59*1.05</f>
        <v>296.09004600000003</v>
      </c>
      <c r="Q59" s="76">
        <f>P59*1.05</f>
        <v>310.89454830000005</v>
      </c>
    </row>
    <row r="60" spans="1:17" ht="23.25" customHeight="1">
      <c r="A60" s="243"/>
      <c r="B60" s="150"/>
      <c r="C60" s="68"/>
      <c r="D60" s="68"/>
      <c r="E60" s="68"/>
      <c r="F60" s="68"/>
      <c r="G60" s="68"/>
      <c r="H60" s="68"/>
      <c r="I60" s="47" t="s">
        <v>65</v>
      </c>
      <c r="J60" s="77"/>
      <c r="K60" s="37"/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</row>
    <row r="61" spans="1:17" ht="11.25" customHeight="1">
      <c r="A61" s="243"/>
      <c r="B61" s="150"/>
      <c r="C61" s="68"/>
      <c r="D61" s="68"/>
      <c r="E61" s="68"/>
      <c r="F61" s="68"/>
      <c r="G61" s="68"/>
      <c r="H61" s="68"/>
      <c r="I61" s="47" t="s">
        <v>66</v>
      </c>
      <c r="J61" s="77"/>
      <c r="K61" s="37"/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</row>
    <row r="62" spans="1:17" ht="21" customHeight="1">
      <c r="A62" s="243"/>
      <c r="B62" s="246" t="s">
        <v>89</v>
      </c>
      <c r="C62" s="12">
        <v>40</v>
      </c>
      <c r="D62" s="12">
        <v>0</v>
      </c>
      <c r="E62" s="12">
        <v>40</v>
      </c>
      <c r="F62" s="12">
        <v>40</v>
      </c>
      <c r="G62" s="12">
        <v>40</v>
      </c>
      <c r="H62" s="12">
        <v>40</v>
      </c>
      <c r="I62" s="250" t="s">
        <v>112</v>
      </c>
      <c r="J62" s="206" t="s">
        <v>71</v>
      </c>
      <c r="K62" s="35" t="s">
        <v>10</v>
      </c>
      <c r="L62" s="17">
        <f t="shared" si="0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</row>
    <row r="63" spans="1:17" ht="21">
      <c r="A63" s="243"/>
      <c r="B63" s="247"/>
      <c r="C63" s="12"/>
      <c r="D63" s="12"/>
      <c r="E63" s="12"/>
      <c r="F63" s="12"/>
      <c r="G63" s="12"/>
      <c r="H63" s="12"/>
      <c r="I63" s="250"/>
      <c r="J63" s="251"/>
      <c r="K63" s="35" t="s">
        <v>27</v>
      </c>
      <c r="L63" s="17">
        <f t="shared" si="0"/>
        <v>4798.031150000001</v>
      </c>
      <c r="M63" s="17">
        <v>0</v>
      </c>
      <c r="N63" s="17">
        <v>1113.2</v>
      </c>
      <c r="O63" s="17">
        <f>N63*1.05</f>
        <v>1168.8600000000001</v>
      </c>
      <c r="P63" s="17">
        <f>O63*1.05</f>
        <v>1227.303</v>
      </c>
      <c r="Q63" s="17">
        <f>P63*1.05</f>
        <v>1288.6681500000002</v>
      </c>
    </row>
    <row r="64" spans="1:17" ht="21">
      <c r="A64" s="243"/>
      <c r="B64" s="248"/>
      <c r="C64" s="12"/>
      <c r="D64" s="12"/>
      <c r="E64" s="12"/>
      <c r="F64" s="12"/>
      <c r="G64" s="12"/>
      <c r="H64" s="12"/>
      <c r="I64" s="250"/>
      <c r="J64" s="251"/>
      <c r="K64" s="35" t="s">
        <v>42</v>
      </c>
      <c r="L64" s="17">
        <f t="shared" si="0"/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</row>
    <row r="65" spans="1:17" ht="12.75">
      <c r="A65" s="243"/>
      <c r="B65" s="151"/>
      <c r="C65" s="12"/>
      <c r="D65" s="12"/>
      <c r="E65" s="12"/>
      <c r="F65" s="12"/>
      <c r="G65" s="12"/>
      <c r="H65" s="12"/>
      <c r="I65" s="250"/>
      <c r="J65" s="251"/>
      <c r="K65" s="35" t="s">
        <v>13</v>
      </c>
      <c r="L65" s="17">
        <f t="shared" si="0"/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</row>
    <row r="66" spans="1:17" ht="12.75">
      <c r="A66" s="243"/>
      <c r="B66" s="152"/>
      <c r="C66" s="12"/>
      <c r="D66" s="12"/>
      <c r="E66" s="12"/>
      <c r="F66" s="12"/>
      <c r="G66" s="12"/>
      <c r="H66" s="12"/>
      <c r="I66" s="40" t="s">
        <v>62</v>
      </c>
      <c r="J66" s="120"/>
      <c r="K66" s="35"/>
      <c r="L66" s="17"/>
      <c r="M66" s="17"/>
      <c r="N66" s="17"/>
      <c r="O66" s="17"/>
      <c r="P66" s="17"/>
      <c r="Q66" s="17"/>
    </row>
    <row r="67" spans="1:17" ht="12.75">
      <c r="A67" s="243"/>
      <c r="B67" s="152"/>
      <c r="C67" s="12"/>
      <c r="D67" s="12"/>
      <c r="E67" s="12"/>
      <c r="F67" s="12"/>
      <c r="G67" s="12"/>
      <c r="H67" s="12"/>
      <c r="I67" s="47" t="s">
        <v>63</v>
      </c>
      <c r="J67" s="120"/>
      <c r="K67" s="35"/>
      <c r="L67" s="17">
        <f t="shared" si="0"/>
        <v>4798.031150000001</v>
      </c>
      <c r="M67" s="17">
        <f>M63</f>
        <v>0</v>
      </c>
      <c r="N67" s="17">
        <f>N63</f>
        <v>1113.2</v>
      </c>
      <c r="O67" s="17">
        <f>O63</f>
        <v>1168.8600000000001</v>
      </c>
      <c r="P67" s="17">
        <f>P63</f>
        <v>1227.303</v>
      </c>
      <c r="Q67" s="17">
        <f>Q63</f>
        <v>1288.6681500000002</v>
      </c>
    </row>
    <row r="68" spans="1:17" ht="12.75">
      <c r="A68" s="243"/>
      <c r="B68" s="152"/>
      <c r="C68" s="12"/>
      <c r="D68" s="12"/>
      <c r="E68" s="12"/>
      <c r="F68" s="12"/>
      <c r="G68" s="12"/>
      <c r="H68" s="12"/>
      <c r="I68" s="47" t="s">
        <v>64</v>
      </c>
      <c r="J68" s="120"/>
      <c r="K68" s="35"/>
      <c r="L68" s="17">
        <f t="shared" si="0"/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</row>
    <row r="69" spans="1:17" ht="22.5">
      <c r="A69" s="243"/>
      <c r="B69" s="152"/>
      <c r="C69" s="12"/>
      <c r="D69" s="12"/>
      <c r="E69" s="12"/>
      <c r="F69" s="12"/>
      <c r="G69" s="12"/>
      <c r="H69" s="12"/>
      <c r="I69" s="47" t="s">
        <v>65</v>
      </c>
      <c r="J69" s="120"/>
      <c r="K69" s="35"/>
      <c r="L69" s="17">
        <f t="shared" si="0"/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</row>
    <row r="70" spans="1:17" ht="12.75">
      <c r="A70" s="243"/>
      <c r="B70" s="152"/>
      <c r="C70" s="12"/>
      <c r="D70" s="12"/>
      <c r="E70" s="12"/>
      <c r="F70" s="12"/>
      <c r="G70" s="12"/>
      <c r="H70" s="12"/>
      <c r="I70" s="47" t="s">
        <v>66</v>
      </c>
      <c r="J70" s="120"/>
      <c r="K70" s="35"/>
      <c r="L70" s="17">
        <f t="shared" si="0"/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</row>
    <row r="71" spans="1:17" ht="21" customHeight="1">
      <c r="A71" s="243"/>
      <c r="B71" s="252" t="s">
        <v>113</v>
      </c>
      <c r="C71" s="12">
        <v>1</v>
      </c>
      <c r="D71" s="12">
        <v>0</v>
      </c>
      <c r="E71" s="12">
        <v>0</v>
      </c>
      <c r="F71" s="12">
        <v>0</v>
      </c>
      <c r="G71" s="12">
        <v>1</v>
      </c>
      <c r="H71" s="12">
        <v>0</v>
      </c>
      <c r="I71" s="206" t="s">
        <v>185</v>
      </c>
      <c r="J71" s="250" t="s">
        <v>71</v>
      </c>
      <c r="K71" s="35" t="s">
        <v>10</v>
      </c>
      <c r="L71" s="17">
        <f t="shared" si="0"/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</row>
    <row r="72" spans="1:17" ht="21">
      <c r="A72" s="243"/>
      <c r="B72" s="252"/>
      <c r="C72" s="12"/>
      <c r="D72" s="12"/>
      <c r="E72" s="12"/>
      <c r="F72" s="12"/>
      <c r="G72" s="12"/>
      <c r="H72" s="12"/>
      <c r="I72" s="251"/>
      <c r="J72" s="250"/>
      <c r="K72" s="35" t="s">
        <v>27</v>
      </c>
      <c r="L72" s="17">
        <f t="shared" si="0"/>
        <v>2709.1</v>
      </c>
      <c r="M72" s="17">
        <v>0</v>
      </c>
      <c r="N72" s="17">
        <v>0</v>
      </c>
      <c r="O72" s="17">
        <v>0</v>
      </c>
      <c r="P72" s="17">
        <v>1321.5</v>
      </c>
      <c r="Q72" s="17">
        <v>1387.6</v>
      </c>
    </row>
    <row r="73" spans="1:17" ht="21">
      <c r="A73" s="243"/>
      <c r="B73" s="58"/>
      <c r="C73" s="12"/>
      <c r="D73" s="12"/>
      <c r="E73" s="12"/>
      <c r="F73" s="12"/>
      <c r="G73" s="12"/>
      <c r="H73" s="12"/>
      <c r="I73" s="251"/>
      <c r="J73" s="250"/>
      <c r="K73" s="35" t="s">
        <v>42</v>
      </c>
      <c r="L73" s="17">
        <f t="shared" si="0"/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</row>
    <row r="74" spans="1:17" ht="12.75">
      <c r="A74" s="243"/>
      <c r="B74" s="58"/>
      <c r="C74" s="12"/>
      <c r="D74" s="12"/>
      <c r="E74" s="12"/>
      <c r="F74" s="12"/>
      <c r="G74" s="12"/>
      <c r="H74" s="12"/>
      <c r="I74" s="251"/>
      <c r="J74" s="250"/>
      <c r="K74" s="35" t="s">
        <v>90</v>
      </c>
      <c r="L74" s="17">
        <f t="shared" si="0"/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</row>
    <row r="75" spans="1:17" ht="12.75">
      <c r="A75" s="243"/>
      <c r="B75" s="58"/>
      <c r="C75" s="39"/>
      <c r="D75" s="39"/>
      <c r="E75" s="39"/>
      <c r="F75" s="39"/>
      <c r="G75" s="39"/>
      <c r="H75" s="39"/>
      <c r="I75" s="40" t="s">
        <v>62</v>
      </c>
      <c r="J75" s="120"/>
      <c r="K75" s="35"/>
      <c r="L75" s="17"/>
      <c r="M75" s="17"/>
      <c r="N75" s="17"/>
      <c r="O75" s="17"/>
      <c r="P75" s="17"/>
      <c r="Q75" s="17"/>
    </row>
    <row r="76" spans="1:17" ht="12.75">
      <c r="A76" s="243"/>
      <c r="B76" s="58"/>
      <c r="C76" s="39"/>
      <c r="D76" s="39"/>
      <c r="E76" s="39"/>
      <c r="F76" s="39"/>
      <c r="G76" s="39"/>
      <c r="H76" s="39"/>
      <c r="I76" s="47" t="s">
        <v>63</v>
      </c>
      <c r="J76" s="120"/>
      <c r="K76" s="35"/>
      <c r="L76" s="17">
        <f t="shared" si="0"/>
        <v>2709.1</v>
      </c>
      <c r="M76" s="17">
        <f>M72</f>
        <v>0</v>
      </c>
      <c r="N76" s="17">
        <f>N72</f>
        <v>0</v>
      </c>
      <c r="O76" s="17">
        <f>O72</f>
        <v>0</v>
      </c>
      <c r="P76" s="17">
        <f>P72</f>
        <v>1321.5</v>
      </c>
      <c r="Q76" s="17">
        <f>Q72</f>
        <v>1387.6</v>
      </c>
    </row>
    <row r="77" spans="1:17" ht="12.75">
      <c r="A77" s="243"/>
      <c r="B77" s="58"/>
      <c r="C77" s="39"/>
      <c r="D77" s="39"/>
      <c r="E77" s="39"/>
      <c r="F77" s="39"/>
      <c r="G77" s="39"/>
      <c r="H77" s="39"/>
      <c r="I77" s="47" t="s">
        <v>64</v>
      </c>
      <c r="J77" s="120"/>
      <c r="K77" s="35"/>
      <c r="L77" s="17">
        <f t="shared" si="0"/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</row>
    <row r="78" spans="1:17" ht="22.5">
      <c r="A78" s="243"/>
      <c r="B78" s="58"/>
      <c r="C78" s="39"/>
      <c r="D78" s="39"/>
      <c r="E78" s="39"/>
      <c r="F78" s="39"/>
      <c r="G78" s="39"/>
      <c r="H78" s="39"/>
      <c r="I78" s="47" t="s">
        <v>65</v>
      </c>
      <c r="J78" s="120"/>
      <c r="K78" s="35"/>
      <c r="L78" s="17">
        <f t="shared" si="0"/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</row>
    <row r="79" spans="1:17" ht="12.75">
      <c r="A79" s="243"/>
      <c r="B79" s="58"/>
      <c r="C79" s="39"/>
      <c r="D79" s="39"/>
      <c r="E79" s="39"/>
      <c r="F79" s="39"/>
      <c r="G79" s="39"/>
      <c r="H79" s="39"/>
      <c r="I79" s="47" t="s">
        <v>66</v>
      </c>
      <c r="J79" s="90"/>
      <c r="K79" s="35"/>
      <c r="L79" s="17">
        <f t="shared" si="0"/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</row>
    <row r="80" spans="1:17" ht="22.5">
      <c r="A80" s="172" t="s">
        <v>75</v>
      </c>
      <c r="B80" s="173"/>
      <c r="C80" s="173"/>
      <c r="D80" s="173"/>
      <c r="E80" s="173"/>
      <c r="F80" s="173"/>
      <c r="G80" s="173"/>
      <c r="H80" s="173"/>
      <c r="I80" s="173"/>
      <c r="J80" s="174"/>
      <c r="K80" s="8" t="s">
        <v>10</v>
      </c>
      <c r="L80" s="76">
        <f t="shared" si="0"/>
        <v>0</v>
      </c>
      <c r="M80" s="76">
        <f aca="true" t="shared" si="2" ref="M80:Q83">M7+M22+M38+M47+M62+M71</f>
        <v>0</v>
      </c>
      <c r="N80" s="76">
        <f t="shared" si="2"/>
        <v>0</v>
      </c>
      <c r="O80" s="76">
        <f t="shared" si="2"/>
        <v>0</v>
      </c>
      <c r="P80" s="76">
        <f t="shared" si="2"/>
        <v>0</v>
      </c>
      <c r="Q80" s="76">
        <f t="shared" si="2"/>
        <v>0</v>
      </c>
    </row>
    <row r="81" spans="1:17" ht="22.5">
      <c r="A81" s="175"/>
      <c r="B81" s="176"/>
      <c r="C81" s="176"/>
      <c r="D81" s="176"/>
      <c r="E81" s="176"/>
      <c r="F81" s="176"/>
      <c r="G81" s="176"/>
      <c r="H81" s="176"/>
      <c r="I81" s="176"/>
      <c r="J81" s="167"/>
      <c r="K81" s="8" t="s">
        <v>11</v>
      </c>
      <c r="L81" s="76">
        <f t="shared" si="0"/>
        <v>205680.21602427503</v>
      </c>
      <c r="M81" s="76">
        <f t="shared" si="2"/>
        <v>35614.3</v>
      </c>
      <c r="N81" s="76">
        <f t="shared" si="2"/>
        <v>38828.75819999999</v>
      </c>
      <c r="O81" s="76">
        <f t="shared" si="2"/>
        <v>40770.33111</v>
      </c>
      <c r="P81" s="76">
        <f t="shared" si="2"/>
        <v>44130.127665500004</v>
      </c>
      <c r="Q81" s="76">
        <f t="shared" si="2"/>
        <v>46336.69904877501</v>
      </c>
    </row>
    <row r="82" spans="1:17" ht="22.5">
      <c r="A82" s="175"/>
      <c r="B82" s="176"/>
      <c r="C82" s="176"/>
      <c r="D82" s="176"/>
      <c r="E82" s="176"/>
      <c r="F82" s="176"/>
      <c r="G82" s="176"/>
      <c r="H82" s="176"/>
      <c r="I82" s="176"/>
      <c r="J82" s="167"/>
      <c r="K82" s="8" t="s">
        <v>12</v>
      </c>
      <c r="L82" s="76">
        <f t="shared" si="0"/>
        <v>114530</v>
      </c>
      <c r="M82" s="76">
        <f t="shared" si="2"/>
        <v>22344</v>
      </c>
      <c r="N82" s="76">
        <f t="shared" si="2"/>
        <v>22526</v>
      </c>
      <c r="O82" s="76">
        <f t="shared" si="2"/>
        <v>22848</v>
      </c>
      <c r="P82" s="76">
        <f t="shared" si="2"/>
        <v>23151</v>
      </c>
      <c r="Q82" s="76">
        <f t="shared" si="2"/>
        <v>23661</v>
      </c>
    </row>
    <row r="83" spans="1:17" ht="12.75">
      <c r="A83" s="168"/>
      <c r="B83" s="169"/>
      <c r="C83" s="169"/>
      <c r="D83" s="169"/>
      <c r="E83" s="169"/>
      <c r="F83" s="169"/>
      <c r="G83" s="169"/>
      <c r="H83" s="169"/>
      <c r="I83" s="169"/>
      <c r="J83" s="170"/>
      <c r="K83" s="8" t="s">
        <v>13</v>
      </c>
      <c r="L83" s="76">
        <f t="shared" si="0"/>
        <v>92340.53528997501</v>
      </c>
      <c r="M83" s="76">
        <f t="shared" si="2"/>
        <v>18222.1</v>
      </c>
      <c r="N83" s="76">
        <f t="shared" si="2"/>
        <v>19297.2358</v>
      </c>
      <c r="O83" s="76">
        <f t="shared" si="2"/>
        <v>20262.032590000003</v>
      </c>
      <c r="P83" s="76">
        <f t="shared" si="2"/>
        <v>21275.169219500003</v>
      </c>
      <c r="Q83" s="76">
        <f t="shared" si="2"/>
        <v>13283.997680475002</v>
      </c>
    </row>
    <row r="84" spans="1:17" ht="12.75">
      <c r="A84" s="180"/>
      <c r="B84" s="181"/>
      <c r="C84" s="181"/>
      <c r="D84" s="181"/>
      <c r="E84" s="181"/>
      <c r="F84" s="181"/>
      <c r="G84" s="181"/>
      <c r="H84" s="182"/>
      <c r="I84" s="40" t="s">
        <v>62</v>
      </c>
      <c r="J84" s="13"/>
      <c r="K84" s="13"/>
      <c r="L84" s="76"/>
      <c r="M84" s="92"/>
      <c r="N84" s="92"/>
      <c r="O84" s="92"/>
      <c r="P84" s="92"/>
      <c r="Q84" s="92"/>
    </row>
    <row r="85" spans="1:17" ht="12.75">
      <c r="A85" s="183"/>
      <c r="B85" s="184"/>
      <c r="C85" s="184"/>
      <c r="D85" s="184"/>
      <c r="E85" s="184"/>
      <c r="F85" s="184"/>
      <c r="G85" s="184"/>
      <c r="H85" s="185"/>
      <c r="I85" s="47" t="s">
        <v>63</v>
      </c>
      <c r="J85" s="13"/>
      <c r="K85" s="13"/>
      <c r="L85" s="76">
        <f>M85+N85+O85+P85+Q85</f>
        <v>188989.6765526</v>
      </c>
      <c r="M85" s="76">
        <f aca="true" t="shared" si="3" ref="M85:Q86">M13+M18+M28+M33+M43+M53+M58+M67+M76</f>
        <v>32614.8</v>
      </c>
      <c r="N85" s="76">
        <f t="shared" si="3"/>
        <v>35652.2568</v>
      </c>
      <c r="O85" s="76">
        <f t="shared" si="3"/>
        <v>37434.95464</v>
      </c>
      <c r="P85" s="76">
        <f t="shared" si="3"/>
        <v>40628.107372000006</v>
      </c>
      <c r="Q85" s="76">
        <f t="shared" si="3"/>
        <v>42659.5577406</v>
      </c>
    </row>
    <row r="86" spans="1:17" ht="12.75">
      <c r="A86" s="183"/>
      <c r="B86" s="184"/>
      <c r="C86" s="184"/>
      <c r="D86" s="184"/>
      <c r="E86" s="184"/>
      <c r="F86" s="184"/>
      <c r="G86" s="184"/>
      <c r="H86" s="185"/>
      <c r="I86" s="47" t="s">
        <v>64</v>
      </c>
      <c r="J86" s="13"/>
      <c r="K86" s="13"/>
      <c r="L86" s="76">
        <f>M86+N86+O86+P86+Q86</f>
        <v>223561.07476165</v>
      </c>
      <c r="M86" s="76">
        <f t="shared" si="3"/>
        <v>43565.6</v>
      </c>
      <c r="N86" s="76">
        <f t="shared" si="3"/>
        <v>44999.7372</v>
      </c>
      <c r="O86" s="76">
        <f t="shared" si="3"/>
        <v>46445.409060000005</v>
      </c>
      <c r="P86" s="76">
        <f t="shared" si="3"/>
        <v>47928.189513</v>
      </c>
      <c r="Q86" s="76">
        <f t="shared" si="3"/>
        <v>40622.13898865</v>
      </c>
    </row>
    <row r="87" spans="1:17" ht="22.5">
      <c r="A87" s="183"/>
      <c r="B87" s="184"/>
      <c r="C87" s="184"/>
      <c r="D87" s="184"/>
      <c r="E87" s="184"/>
      <c r="F87" s="184"/>
      <c r="G87" s="184"/>
      <c r="H87" s="185"/>
      <c r="I87" s="47" t="s">
        <v>65</v>
      </c>
      <c r="J87" s="13"/>
      <c r="K87" s="13"/>
      <c r="L87" s="76">
        <f>M87+N87+O87+P87+Q87</f>
        <v>0</v>
      </c>
      <c r="M87" s="76">
        <f aca="true" t="shared" si="4" ref="M87:Q88">M15+M20+M30+M35+M45+M55+M60+M69+M78</f>
        <v>0</v>
      </c>
      <c r="N87" s="76">
        <f t="shared" si="4"/>
        <v>0</v>
      </c>
      <c r="O87" s="76">
        <f t="shared" si="4"/>
        <v>0</v>
      </c>
      <c r="P87" s="76">
        <f t="shared" si="4"/>
        <v>0</v>
      </c>
      <c r="Q87" s="76">
        <f t="shared" si="4"/>
        <v>0</v>
      </c>
    </row>
    <row r="88" spans="1:17" ht="12.75">
      <c r="A88" s="186"/>
      <c r="B88" s="187"/>
      <c r="C88" s="187"/>
      <c r="D88" s="187"/>
      <c r="E88" s="187"/>
      <c r="F88" s="187"/>
      <c r="G88" s="187"/>
      <c r="H88" s="177"/>
      <c r="I88" s="47" t="s">
        <v>66</v>
      </c>
      <c r="J88" s="13"/>
      <c r="K88" s="13"/>
      <c r="L88" s="76">
        <f>M88+N88+O88+P88+Q88</f>
        <v>0</v>
      </c>
      <c r="M88" s="76">
        <f t="shared" si="4"/>
        <v>0</v>
      </c>
      <c r="N88" s="76">
        <f t="shared" si="4"/>
        <v>0</v>
      </c>
      <c r="O88" s="76">
        <f t="shared" si="4"/>
        <v>0</v>
      </c>
      <c r="P88" s="76">
        <f t="shared" si="4"/>
        <v>0</v>
      </c>
      <c r="Q88" s="76">
        <f t="shared" si="4"/>
        <v>0</v>
      </c>
    </row>
  </sheetData>
  <mergeCells count="39">
    <mergeCell ref="A6:Q6"/>
    <mergeCell ref="M1:Q1"/>
    <mergeCell ref="M2:M5"/>
    <mergeCell ref="N2:N5"/>
    <mergeCell ref="O2:O5"/>
    <mergeCell ref="P2:P5"/>
    <mergeCell ref="Q2:Q5"/>
    <mergeCell ref="A1:A5"/>
    <mergeCell ref="B1:B5"/>
    <mergeCell ref="D2:D5"/>
    <mergeCell ref="L1:L5"/>
    <mergeCell ref="K1:K5"/>
    <mergeCell ref="F2:F5"/>
    <mergeCell ref="J37:J39"/>
    <mergeCell ref="I37:I41"/>
    <mergeCell ref="J1:J5"/>
    <mergeCell ref="G2:G5"/>
    <mergeCell ref="J7:J9"/>
    <mergeCell ref="C1:H1"/>
    <mergeCell ref="I1:I5"/>
    <mergeCell ref="C2:C5"/>
    <mergeCell ref="E2:E5"/>
    <mergeCell ref="H2:H5"/>
    <mergeCell ref="A84:H88"/>
    <mergeCell ref="A80:J83"/>
    <mergeCell ref="B71:B72"/>
    <mergeCell ref="B62:B64"/>
    <mergeCell ref="A7:A79"/>
    <mergeCell ref="J22:J24"/>
    <mergeCell ref="J62:J65"/>
    <mergeCell ref="J71:J74"/>
    <mergeCell ref="I47:I50"/>
    <mergeCell ref="I71:I74"/>
    <mergeCell ref="I62:I65"/>
    <mergeCell ref="J47:J49"/>
    <mergeCell ref="I7:I10"/>
    <mergeCell ref="I22:I25"/>
    <mergeCell ref="B47:B49"/>
    <mergeCell ref="B37:B40"/>
  </mergeCells>
  <printOptions/>
  <pageMargins left="0.44" right="0.23" top="0.36" bottom="0.65" header="0.28" footer="0.39"/>
  <pageSetup horizontalDpi="600" verticalDpi="600" orientation="landscape" paperSize="9" scale="85" r:id="rId1"/>
  <rowBreaks count="2" manualBreakCount="2">
    <brk id="36" max="255" man="1"/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:A29"/>
    </sheetView>
  </sheetViews>
  <sheetFormatPr defaultColWidth="9.00390625" defaultRowHeight="12.75"/>
  <cols>
    <col min="1" max="1" width="15.00390625" style="0" customWidth="1"/>
    <col min="2" max="2" width="13.875" style="0" customWidth="1"/>
    <col min="3" max="3" width="4.875" style="0" customWidth="1"/>
    <col min="4" max="4" width="4.625" style="0" customWidth="1"/>
    <col min="5" max="5" width="4.75390625" style="0" customWidth="1"/>
    <col min="6" max="6" width="5.00390625" style="0" customWidth="1"/>
    <col min="7" max="7" width="5.25390625" style="0" customWidth="1"/>
    <col min="8" max="8" width="4.875" style="0" customWidth="1"/>
    <col min="9" max="9" width="24.625" style="0" customWidth="1"/>
    <col min="10" max="10" width="17.25390625" style="0" customWidth="1"/>
    <col min="11" max="11" width="11.75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4.75" customHeight="1">
      <c r="A6" s="243" t="s">
        <v>22</v>
      </c>
      <c r="B6" s="3" t="s">
        <v>55</v>
      </c>
      <c r="C6" s="36">
        <v>500</v>
      </c>
      <c r="D6" s="36">
        <v>450</v>
      </c>
      <c r="E6" s="36">
        <v>450</v>
      </c>
      <c r="F6" s="36">
        <v>470</v>
      </c>
      <c r="G6" s="36">
        <v>470</v>
      </c>
      <c r="H6" s="36">
        <v>500</v>
      </c>
      <c r="I6" s="191" t="s">
        <v>93</v>
      </c>
      <c r="J6" s="191" t="s">
        <v>71</v>
      </c>
      <c r="K6" s="8" t="s">
        <v>10</v>
      </c>
      <c r="L6" s="62">
        <f>M6+N6+O6+P6+Q6</f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</row>
    <row r="7" spans="1:17" ht="22.5">
      <c r="A7" s="243"/>
      <c r="B7" s="13"/>
      <c r="C7" s="7"/>
      <c r="D7" s="7"/>
      <c r="E7" s="7"/>
      <c r="F7" s="7"/>
      <c r="G7" s="7"/>
      <c r="H7" s="7"/>
      <c r="I7" s="192"/>
      <c r="J7" s="192"/>
      <c r="K7" s="8" t="s">
        <v>11</v>
      </c>
      <c r="L7" s="4">
        <f aca="true" t="shared" si="0" ref="L7:L38">M7+N7+O7+P7+Q7</f>
        <v>53886.422721737494</v>
      </c>
      <c r="M7" s="18">
        <f>M12+M13+M14+M15</f>
        <v>9684.099999999999</v>
      </c>
      <c r="N7" s="18">
        <f>N12+N13+N14+N15</f>
        <v>10255.461899999998</v>
      </c>
      <c r="O7" s="18">
        <f>O12+O13+O14+O15</f>
        <v>10768.234994999999</v>
      </c>
      <c r="P7" s="18">
        <f>P12+P13+P14+P15</f>
        <v>11306.64674475</v>
      </c>
      <c r="Q7" s="18">
        <f>Q12+Q13+Q14+Q15</f>
        <v>11871.9790819875</v>
      </c>
    </row>
    <row r="8" spans="1:17" ht="21.75" customHeight="1">
      <c r="A8" s="243"/>
      <c r="B8" s="191" t="s">
        <v>94</v>
      </c>
      <c r="C8" s="39">
        <v>345</v>
      </c>
      <c r="D8" s="39">
        <v>332</v>
      </c>
      <c r="E8" s="39">
        <v>335</v>
      </c>
      <c r="F8" s="39">
        <v>338</v>
      </c>
      <c r="G8" s="39">
        <v>342</v>
      </c>
      <c r="H8" s="39">
        <v>345</v>
      </c>
      <c r="I8" s="192"/>
      <c r="J8" s="192"/>
      <c r="K8" s="8" t="s">
        <v>12</v>
      </c>
      <c r="L8" s="62">
        <f t="shared" si="0"/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</row>
    <row r="9" spans="1:17" ht="14.25" customHeight="1">
      <c r="A9" s="243"/>
      <c r="B9" s="192"/>
      <c r="C9" s="7"/>
      <c r="D9" s="7"/>
      <c r="E9" s="7"/>
      <c r="F9" s="7"/>
      <c r="G9" s="7"/>
      <c r="H9" s="7"/>
      <c r="I9" s="193"/>
      <c r="J9" s="3" t="s">
        <v>161</v>
      </c>
      <c r="K9" s="8" t="s">
        <v>13</v>
      </c>
      <c r="L9" s="62">
        <f t="shared" si="0"/>
        <v>15348.902679199997</v>
      </c>
      <c r="M9" s="62">
        <v>2758.4</v>
      </c>
      <c r="N9" s="62">
        <f>M9*1.059</f>
        <v>2921.1456</v>
      </c>
      <c r="O9" s="62">
        <f>N9*1.05</f>
        <v>3067.20288</v>
      </c>
      <c r="P9" s="62">
        <f>O9*1.05</f>
        <v>3220.563024</v>
      </c>
      <c r="Q9" s="62">
        <f>P9*1.05</f>
        <v>3381.5911752</v>
      </c>
    </row>
    <row r="10" spans="1:17" ht="12.75">
      <c r="A10" s="243"/>
      <c r="B10" s="192"/>
      <c r="C10" s="14"/>
      <c r="D10" s="14"/>
      <c r="E10" s="14"/>
      <c r="F10" s="14"/>
      <c r="G10" s="14"/>
      <c r="H10" s="14"/>
      <c r="I10" s="47" t="s">
        <v>62</v>
      </c>
      <c r="J10" s="7"/>
      <c r="K10" s="8"/>
      <c r="L10" s="62"/>
      <c r="M10" s="80"/>
      <c r="N10" s="80"/>
      <c r="O10" s="80"/>
      <c r="P10" s="80"/>
      <c r="Q10" s="80"/>
    </row>
    <row r="11" spans="1:17" ht="12.75">
      <c r="A11" s="243"/>
      <c r="B11" s="192"/>
      <c r="C11" s="14"/>
      <c r="D11" s="14"/>
      <c r="E11" s="14"/>
      <c r="F11" s="14"/>
      <c r="G11" s="14"/>
      <c r="H11" s="14"/>
      <c r="I11" s="47"/>
      <c r="J11" s="13" t="s">
        <v>27</v>
      </c>
      <c r="K11" s="8"/>
      <c r="L11" s="62"/>
      <c r="M11" s="80"/>
      <c r="N11" s="80"/>
      <c r="O11" s="80"/>
      <c r="P11" s="80"/>
      <c r="Q11" s="80"/>
    </row>
    <row r="12" spans="1:17" ht="12.75">
      <c r="A12" s="243"/>
      <c r="B12" s="192"/>
      <c r="C12" s="14"/>
      <c r="D12" s="14"/>
      <c r="E12" s="14"/>
      <c r="F12" s="14"/>
      <c r="G12" s="14"/>
      <c r="H12" s="14"/>
      <c r="I12" s="47" t="s">
        <v>63</v>
      </c>
      <c r="J12" s="7"/>
      <c r="K12" s="8"/>
      <c r="L12" s="62">
        <f t="shared" si="0"/>
        <v>24876.8631119125</v>
      </c>
      <c r="M12" s="62">
        <v>4470.7</v>
      </c>
      <c r="N12" s="62">
        <f>M12*1.059</f>
        <v>4734.471299999999</v>
      </c>
      <c r="O12" s="62">
        <f aca="true" t="shared" si="1" ref="O12:Q13">N12*1.05</f>
        <v>4971.1948649999995</v>
      </c>
      <c r="P12" s="62">
        <f t="shared" si="1"/>
        <v>5219.754608249999</v>
      </c>
      <c r="Q12" s="62">
        <f t="shared" si="1"/>
        <v>5480.7423386625</v>
      </c>
    </row>
    <row r="13" spans="1:17" ht="12.75">
      <c r="A13" s="243"/>
      <c r="B13" s="21"/>
      <c r="C13" s="14"/>
      <c r="D13" s="14"/>
      <c r="E13" s="14"/>
      <c r="F13" s="14"/>
      <c r="G13" s="14"/>
      <c r="H13" s="14"/>
      <c r="I13" s="47" t="s">
        <v>64</v>
      </c>
      <c r="J13" s="7"/>
      <c r="K13" s="8"/>
      <c r="L13" s="62">
        <f t="shared" si="0"/>
        <v>29009.559609825</v>
      </c>
      <c r="M13" s="62">
        <v>5213.4</v>
      </c>
      <c r="N13" s="62">
        <f>M13*1.059</f>
        <v>5520.990599999999</v>
      </c>
      <c r="O13" s="62">
        <f t="shared" si="1"/>
        <v>5797.040129999999</v>
      </c>
      <c r="P13" s="62">
        <f t="shared" si="1"/>
        <v>6086.8921365</v>
      </c>
      <c r="Q13" s="62">
        <f t="shared" si="1"/>
        <v>6391.236743325</v>
      </c>
    </row>
    <row r="14" spans="1:17" ht="22.5">
      <c r="A14" s="243"/>
      <c r="B14" s="7"/>
      <c r="C14" s="14"/>
      <c r="D14" s="14"/>
      <c r="E14" s="14"/>
      <c r="F14" s="14"/>
      <c r="G14" s="14"/>
      <c r="H14" s="14"/>
      <c r="I14" s="47" t="s">
        <v>65</v>
      </c>
      <c r="J14" s="7"/>
      <c r="K14" s="7"/>
      <c r="L14" s="62">
        <f t="shared" si="0"/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</row>
    <row r="15" spans="1:17" ht="12.75" customHeight="1">
      <c r="A15" s="243"/>
      <c r="B15" s="27"/>
      <c r="C15" s="51"/>
      <c r="D15" s="9"/>
      <c r="E15" s="9"/>
      <c r="F15" s="9"/>
      <c r="G15" s="9"/>
      <c r="H15" s="9"/>
      <c r="I15" s="47" t="s">
        <v>66</v>
      </c>
      <c r="J15" s="7"/>
      <c r="K15" s="7"/>
      <c r="L15" s="62">
        <f t="shared" si="0"/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</row>
    <row r="16" spans="1:17" ht="12.75" customHeight="1">
      <c r="A16" s="243"/>
      <c r="B16" s="27"/>
      <c r="C16" s="51"/>
      <c r="D16" s="9"/>
      <c r="E16" s="9"/>
      <c r="F16" s="9"/>
      <c r="G16" s="9"/>
      <c r="H16" s="9"/>
      <c r="I16" s="71"/>
      <c r="J16" s="10" t="s">
        <v>13</v>
      </c>
      <c r="K16" s="7"/>
      <c r="L16" s="62"/>
      <c r="M16" s="62"/>
      <c r="N16" s="62"/>
      <c r="O16" s="62"/>
      <c r="P16" s="62"/>
      <c r="Q16" s="62"/>
    </row>
    <row r="17" spans="1:17" ht="12.75" customHeight="1">
      <c r="A17" s="243"/>
      <c r="B17" s="27"/>
      <c r="C17" s="51"/>
      <c r="D17" s="9"/>
      <c r="E17" s="9"/>
      <c r="F17" s="9"/>
      <c r="G17" s="9"/>
      <c r="H17" s="9"/>
      <c r="I17" s="47" t="s">
        <v>63</v>
      </c>
      <c r="J17" s="10"/>
      <c r="K17" s="7"/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12.75" customHeight="1">
      <c r="A18" s="243"/>
      <c r="B18" s="27"/>
      <c r="C18" s="51"/>
      <c r="D18" s="9"/>
      <c r="E18" s="9"/>
      <c r="F18" s="9"/>
      <c r="G18" s="9"/>
      <c r="H18" s="9"/>
      <c r="I18" s="47" t="s">
        <v>64</v>
      </c>
      <c r="J18" s="10"/>
      <c r="K18" s="7"/>
      <c r="L18" s="62">
        <f>M18+N18+O18+P18+Q18</f>
        <v>15348.902679199997</v>
      </c>
      <c r="M18" s="62">
        <v>2758.4</v>
      </c>
      <c r="N18" s="62">
        <f>M18*1.059</f>
        <v>2921.1456</v>
      </c>
      <c r="O18" s="62">
        <f>N18*1.05</f>
        <v>3067.20288</v>
      </c>
      <c r="P18" s="62">
        <f>O18*1.05</f>
        <v>3220.563024</v>
      </c>
      <c r="Q18" s="62">
        <f>P18*1.05</f>
        <v>3381.5911752</v>
      </c>
    </row>
    <row r="19" spans="1:17" ht="12.75" customHeight="1">
      <c r="A19" s="243"/>
      <c r="B19" s="27"/>
      <c r="C19" s="51"/>
      <c r="D19" s="9"/>
      <c r="E19" s="9"/>
      <c r="F19" s="9"/>
      <c r="G19" s="9"/>
      <c r="H19" s="9"/>
      <c r="I19" s="47" t="s">
        <v>65</v>
      </c>
      <c r="J19" s="10"/>
      <c r="K19" s="7"/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</row>
    <row r="20" spans="1:17" ht="12.75" customHeight="1">
      <c r="A20" s="243"/>
      <c r="B20" s="27"/>
      <c r="C20" s="51"/>
      <c r="D20" s="9"/>
      <c r="E20" s="9"/>
      <c r="F20" s="9"/>
      <c r="G20" s="9"/>
      <c r="H20" s="9"/>
      <c r="I20" s="47" t="s">
        <v>66</v>
      </c>
      <c r="J20" s="10"/>
      <c r="K20" s="7"/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</row>
    <row r="21" spans="1:17" ht="24" customHeight="1">
      <c r="A21" s="243"/>
      <c r="B21" s="27" t="s">
        <v>95</v>
      </c>
      <c r="C21" s="78">
        <v>125</v>
      </c>
      <c r="D21" s="79">
        <v>101</v>
      </c>
      <c r="E21" s="79">
        <v>106</v>
      </c>
      <c r="F21" s="79">
        <v>112</v>
      </c>
      <c r="G21" s="79">
        <v>119</v>
      </c>
      <c r="H21" s="79">
        <v>125</v>
      </c>
      <c r="I21" s="191" t="s">
        <v>114</v>
      </c>
      <c r="J21" s="191" t="s">
        <v>163</v>
      </c>
      <c r="K21" s="8" t="s">
        <v>10</v>
      </c>
      <c r="L21" s="62">
        <f t="shared" si="0"/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</row>
    <row r="22" spans="1:17" ht="22.5">
      <c r="A22" s="243"/>
      <c r="B22" s="27"/>
      <c r="C22" s="52"/>
      <c r="D22" s="14"/>
      <c r="E22" s="14"/>
      <c r="F22" s="14"/>
      <c r="G22" s="14"/>
      <c r="H22" s="14"/>
      <c r="I22" s="192"/>
      <c r="J22" s="192"/>
      <c r="K22" s="8" t="s">
        <v>11</v>
      </c>
      <c r="L22" s="62">
        <f t="shared" si="0"/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22.5">
      <c r="A23" s="243"/>
      <c r="B23" s="27"/>
      <c r="C23" s="52"/>
      <c r="D23" s="14"/>
      <c r="E23" s="14"/>
      <c r="F23" s="14"/>
      <c r="G23" s="14"/>
      <c r="H23" s="14"/>
      <c r="I23" s="192"/>
      <c r="J23" s="192"/>
      <c r="K23" s="8" t="s">
        <v>12</v>
      </c>
      <c r="L23" s="62">
        <f t="shared" si="0"/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</row>
    <row r="24" spans="1:17" ht="12.75">
      <c r="A24" s="243"/>
      <c r="B24" s="27"/>
      <c r="C24" s="52"/>
      <c r="D24" s="14"/>
      <c r="E24" s="14"/>
      <c r="F24" s="14"/>
      <c r="G24" s="14"/>
      <c r="H24" s="14"/>
      <c r="I24" s="65"/>
      <c r="J24" s="192"/>
      <c r="K24" s="8" t="s">
        <v>13</v>
      </c>
      <c r="L24" s="62">
        <f t="shared" si="0"/>
        <v>130346.3</v>
      </c>
      <c r="M24" s="16">
        <v>23425</v>
      </c>
      <c r="N24" s="16">
        <v>24807</v>
      </c>
      <c r="O24" s="16">
        <v>26047</v>
      </c>
      <c r="P24" s="16">
        <v>27350</v>
      </c>
      <c r="Q24" s="16">
        <v>28717.3</v>
      </c>
    </row>
    <row r="25" spans="1:17" ht="12.75">
      <c r="A25" s="243"/>
      <c r="B25" s="27"/>
      <c r="C25" s="52"/>
      <c r="D25" s="14"/>
      <c r="E25" s="14"/>
      <c r="F25" s="14"/>
      <c r="G25" s="14"/>
      <c r="H25" s="14"/>
      <c r="I25" s="65" t="s">
        <v>62</v>
      </c>
      <c r="J25" s="192"/>
      <c r="K25" s="8"/>
      <c r="L25" s="62"/>
      <c r="M25" s="16"/>
      <c r="N25" s="16"/>
      <c r="O25" s="16"/>
      <c r="P25" s="16"/>
      <c r="Q25" s="16"/>
    </row>
    <row r="26" spans="1:17" ht="12.75">
      <c r="A26" s="243"/>
      <c r="B26" s="27"/>
      <c r="C26" s="52"/>
      <c r="D26" s="14"/>
      <c r="E26" s="14"/>
      <c r="F26" s="14"/>
      <c r="G26" s="14"/>
      <c r="H26" s="14"/>
      <c r="I26" s="47" t="s">
        <v>63</v>
      </c>
      <c r="J26" s="192"/>
      <c r="K26" s="8"/>
      <c r="L26" s="62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ht="12.75">
      <c r="A27" s="243"/>
      <c r="B27" s="27"/>
      <c r="C27" s="52"/>
      <c r="D27" s="14"/>
      <c r="E27" s="14"/>
      <c r="F27" s="14"/>
      <c r="G27" s="14"/>
      <c r="H27" s="14"/>
      <c r="I27" s="47" t="s">
        <v>64</v>
      </c>
      <c r="J27" s="192"/>
      <c r="K27" s="8"/>
      <c r="L27" s="62">
        <f aca="true" t="shared" si="2" ref="L27:Q27">L24</f>
        <v>130346.3</v>
      </c>
      <c r="M27" s="62">
        <f t="shared" si="2"/>
        <v>23425</v>
      </c>
      <c r="N27" s="62">
        <f t="shared" si="2"/>
        <v>24807</v>
      </c>
      <c r="O27" s="62">
        <f t="shared" si="2"/>
        <v>26047</v>
      </c>
      <c r="P27" s="62">
        <f t="shared" si="2"/>
        <v>27350</v>
      </c>
      <c r="Q27" s="62">
        <f t="shared" si="2"/>
        <v>28717.3</v>
      </c>
    </row>
    <row r="28" spans="1:17" ht="22.5">
      <c r="A28" s="243"/>
      <c r="B28" s="27"/>
      <c r="C28" s="52"/>
      <c r="D28" s="14"/>
      <c r="E28" s="14"/>
      <c r="F28" s="14"/>
      <c r="G28" s="14"/>
      <c r="H28" s="14"/>
      <c r="I28" s="47" t="s">
        <v>65</v>
      </c>
      <c r="J28" s="192"/>
      <c r="K28" s="8"/>
      <c r="L28" s="62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ht="12.75">
      <c r="A29" s="243"/>
      <c r="B29" s="27"/>
      <c r="C29" s="52"/>
      <c r="D29" s="14"/>
      <c r="E29" s="14"/>
      <c r="F29" s="14"/>
      <c r="G29" s="14"/>
      <c r="H29" s="14"/>
      <c r="I29" s="47" t="s">
        <v>66</v>
      </c>
      <c r="J29" s="192"/>
      <c r="K29" s="8"/>
      <c r="L29" s="62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ht="22.5">
      <c r="A30" s="172" t="s">
        <v>75</v>
      </c>
      <c r="B30" s="173"/>
      <c r="C30" s="173"/>
      <c r="D30" s="173"/>
      <c r="E30" s="173"/>
      <c r="F30" s="173"/>
      <c r="G30" s="173"/>
      <c r="H30" s="173"/>
      <c r="I30" s="173"/>
      <c r="J30" s="174"/>
      <c r="K30" s="8" t="s">
        <v>10</v>
      </c>
      <c r="L30" s="62">
        <f t="shared" si="0"/>
        <v>0</v>
      </c>
      <c r="M30" s="62">
        <f aca="true" t="shared" si="3" ref="M30:Q33">M6+M21</f>
        <v>0</v>
      </c>
      <c r="N30" s="62">
        <f t="shared" si="3"/>
        <v>0</v>
      </c>
      <c r="O30" s="62">
        <f t="shared" si="3"/>
        <v>0</v>
      </c>
      <c r="P30" s="62">
        <f t="shared" si="3"/>
        <v>0</v>
      </c>
      <c r="Q30" s="62">
        <f t="shared" si="3"/>
        <v>0</v>
      </c>
    </row>
    <row r="31" spans="1:17" ht="22.5">
      <c r="A31" s="175"/>
      <c r="B31" s="176"/>
      <c r="C31" s="176"/>
      <c r="D31" s="176"/>
      <c r="E31" s="176"/>
      <c r="F31" s="176"/>
      <c r="G31" s="176"/>
      <c r="H31" s="176"/>
      <c r="I31" s="176"/>
      <c r="J31" s="167"/>
      <c r="K31" s="8" t="s">
        <v>11</v>
      </c>
      <c r="L31" s="62">
        <f t="shared" si="0"/>
        <v>53886.422721737494</v>
      </c>
      <c r="M31" s="62">
        <f t="shared" si="3"/>
        <v>9684.099999999999</v>
      </c>
      <c r="N31" s="62">
        <f t="shared" si="3"/>
        <v>10255.461899999998</v>
      </c>
      <c r="O31" s="62">
        <f t="shared" si="3"/>
        <v>10768.234994999999</v>
      </c>
      <c r="P31" s="62">
        <f t="shared" si="3"/>
        <v>11306.64674475</v>
      </c>
      <c r="Q31" s="62">
        <f t="shared" si="3"/>
        <v>11871.9790819875</v>
      </c>
    </row>
    <row r="32" spans="1:17" ht="22.5">
      <c r="A32" s="175"/>
      <c r="B32" s="176"/>
      <c r="C32" s="176"/>
      <c r="D32" s="176"/>
      <c r="E32" s="176"/>
      <c r="F32" s="176"/>
      <c r="G32" s="176"/>
      <c r="H32" s="176"/>
      <c r="I32" s="176"/>
      <c r="J32" s="167"/>
      <c r="K32" s="8" t="s">
        <v>12</v>
      </c>
      <c r="L32" s="62">
        <f t="shared" si="0"/>
        <v>0</v>
      </c>
      <c r="M32" s="62">
        <f t="shared" si="3"/>
        <v>0</v>
      </c>
      <c r="N32" s="62">
        <f t="shared" si="3"/>
        <v>0</v>
      </c>
      <c r="O32" s="62">
        <f t="shared" si="3"/>
        <v>0</v>
      </c>
      <c r="P32" s="62">
        <f t="shared" si="3"/>
        <v>0</v>
      </c>
      <c r="Q32" s="62">
        <f t="shared" si="3"/>
        <v>0</v>
      </c>
    </row>
    <row r="33" spans="1:17" ht="12.75">
      <c r="A33" s="168"/>
      <c r="B33" s="169"/>
      <c r="C33" s="169"/>
      <c r="D33" s="169"/>
      <c r="E33" s="169"/>
      <c r="F33" s="169"/>
      <c r="G33" s="169"/>
      <c r="H33" s="169"/>
      <c r="I33" s="169"/>
      <c r="J33" s="170"/>
      <c r="K33" s="8" t="s">
        <v>13</v>
      </c>
      <c r="L33" s="62">
        <f t="shared" si="0"/>
        <v>145695.20267919998</v>
      </c>
      <c r="M33" s="62">
        <f t="shared" si="3"/>
        <v>26183.4</v>
      </c>
      <c r="N33" s="62">
        <f t="shared" si="3"/>
        <v>27728.1456</v>
      </c>
      <c r="O33" s="62">
        <f t="shared" si="3"/>
        <v>29114.20288</v>
      </c>
      <c r="P33" s="62">
        <f t="shared" si="3"/>
        <v>30570.563024</v>
      </c>
      <c r="Q33" s="62">
        <f t="shared" si="3"/>
        <v>32098.8911752</v>
      </c>
    </row>
    <row r="34" spans="1:17" ht="12.75">
      <c r="A34" s="180"/>
      <c r="B34" s="181"/>
      <c r="C34" s="181"/>
      <c r="D34" s="181"/>
      <c r="E34" s="181"/>
      <c r="F34" s="181"/>
      <c r="G34" s="181"/>
      <c r="H34" s="182"/>
      <c r="I34" s="47" t="s">
        <v>62</v>
      </c>
      <c r="J34" s="37"/>
      <c r="K34" s="37"/>
      <c r="L34" s="62"/>
      <c r="M34" s="68"/>
      <c r="N34" s="68"/>
      <c r="O34" s="68"/>
      <c r="P34" s="68"/>
      <c r="Q34" s="68"/>
    </row>
    <row r="35" spans="1:17" ht="12.75">
      <c r="A35" s="183"/>
      <c r="B35" s="184"/>
      <c r="C35" s="184"/>
      <c r="D35" s="184"/>
      <c r="E35" s="184"/>
      <c r="F35" s="184"/>
      <c r="G35" s="184"/>
      <c r="H35" s="185"/>
      <c r="I35" s="47" t="s">
        <v>63</v>
      </c>
      <c r="J35" s="37"/>
      <c r="K35" s="37"/>
      <c r="L35" s="62">
        <f t="shared" si="0"/>
        <v>24876.8631119125</v>
      </c>
      <c r="M35" s="62">
        <f aca="true" t="shared" si="4" ref="M35:Q36">M12+M17+M26</f>
        <v>4470.7</v>
      </c>
      <c r="N35" s="62">
        <f t="shared" si="4"/>
        <v>4734.471299999999</v>
      </c>
      <c r="O35" s="62">
        <f t="shared" si="4"/>
        <v>4971.1948649999995</v>
      </c>
      <c r="P35" s="62">
        <f t="shared" si="4"/>
        <v>5219.754608249999</v>
      </c>
      <c r="Q35" s="62">
        <f t="shared" si="4"/>
        <v>5480.7423386625</v>
      </c>
    </row>
    <row r="36" spans="1:17" ht="12.75">
      <c r="A36" s="183"/>
      <c r="B36" s="184"/>
      <c r="C36" s="184"/>
      <c r="D36" s="184"/>
      <c r="E36" s="184"/>
      <c r="F36" s="184"/>
      <c r="G36" s="184"/>
      <c r="H36" s="185"/>
      <c r="I36" s="47" t="s">
        <v>64</v>
      </c>
      <c r="J36" s="37"/>
      <c r="K36" s="37"/>
      <c r="L36" s="62">
        <f t="shared" si="0"/>
        <v>174704.762289025</v>
      </c>
      <c r="M36" s="62">
        <f t="shared" si="4"/>
        <v>31396.8</v>
      </c>
      <c r="N36" s="62">
        <f t="shared" si="4"/>
        <v>33249.1362</v>
      </c>
      <c r="O36" s="62">
        <f t="shared" si="4"/>
        <v>34911.24301</v>
      </c>
      <c r="P36" s="62">
        <f t="shared" si="4"/>
        <v>36657.4551605</v>
      </c>
      <c r="Q36" s="62">
        <f t="shared" si="4"/>
        <v>38490.127918525</v>
      </c>
    </row>
    <row r="37" spans="1:17" ht="22.5">
      <c r="A37" s="183"/>
      <c r="B37" s="184"/>
      <c r="C37" s="184"/>
      <c r="D37" s="184"/>
      <c r="E37" s="184"/>
      <c r="F37" s="184"/>
      <c r="G37" s="184"/>
      <c r="H37" s="185"/>
      <c r="I37" s="47" t="s">
        <v>65</v>
      </c>
      <c r="J37" s="37"/>
      <c r="K37" s="37"/>
      <c r="L37" s="62">
        <f t="shared" si="0"/>
        <v>0</v>
      </c>
      <c r="M37" s="62">
        <f aca="true" t="shared" si="5" ref="M37:Q38">M14+M19+M28</f>
        <v>0</v>
      </c>
      <c r="N37" s="62">
        <f t="shared" si="5"/>
        <v>0</v>
      </c>
      <c r="O37" s="62">
        <f t="shared" si="5"/>
        <v>0</v>
      </c>
      <c r="P37" s="62">
        <f t="shared" si="5"/>
        <v>0</v>
      </c>
      <c r="Q37" s="62">
        <f t="shared" si="5"/>
        <v>0</v>
      </c>
    </row>
    <row r="38" spans="1:17" ht="12.75">
      <c r="A38" s="186"/>
      <c r="B38" s="187"/>
      <c r="C38" s="187"/>
      <c r="D38" s="187"/>
      <c r="E38" s="187"/>
      <c r="F38" s="187"/>
      <c r="G38" s="187"/>
      <c r="H38" s="177"/>
      <c r="I38" s="47" t="s">
        <v>66</v>
      </c>
      <c r="J38" s="37"/>
      <c r="K38" s="37"/>
      <c r="L38" s="62">
        <f t="shared" si="0"/>
        <v>0</v>
      </c>
      <c r="M38" s="62">
        <f t="shared" si="5"/>
        <v>0</v>
      </c>
      <c r="N38" s="62">
        <f t="shared" si="5"/>
        <v>0</v>
      </c>
      <c r="O38" s="62">
        <f t="shared" si="5"/>
        <v>0</v>
      </c>
      <c r="P38" s="62">
        <f t="shared" si="5"/>
        <v>0</v>
      </c>
      <c r="Q38" s="62">
        <f t="shared" si="5"/>
        <v>0</v>
      </c>
    </row>
  </sheetData>
  <mergeCells count="27">
    <mergeCell ref="B1:B5"/>
    <mergeCell ref="C1:H1"/>
    <mergeCell ref="I1:I5"/>
    <mergeCell ref="C2:C5"/>
    <mergeCell ref="D2:D5"/>
    <mergeCell ref="E2:E5"/>
    <mergeCell ref="F2:F5"/>
    <mergeCell ref="G2:G5"/>
    <mergeCell ref="H2:H5"/>
    <mergeCell ref="K1:K5"/>
    <mergeCell ref="L1:L5"/>
    <mergeCell ref="M1:Q1"/>
    <mergeCell ref="M2:M5"/>
    <mergeCell ref="N2:N5"/>
    <mergeCell ref="O2:O5"/>
    <mergeCell ref="P2:P5"/>
    <mergeCell ref="Q2:Q5"/>
    <mergeCell ref="J1:J5"/>
    <mergeCell ref="A34:H38"/>
    <mergeCell ref="B8:B12"/>
    <mergeCell ref="J21:J29"/>
    <mergeCell ref="A6:A29"/>
    <mergeCell ref="I21:I23"/>
    <mergeCell ref="A30:J33"/>
    <mergeCell ref="I6:I9"/>
    <mergeCell ref="A1:A5"/>
    <mergeCell ref="J6:J8"/>
  </mergeCells>
  <printOptions/>
  <pageMargins left="0.43" right="0.24" top="0.36" bottom="0.41" header="0.31" footer="0.2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E6" sqref="E6:E8"/>
    </sheetView>
  </sheetViews>
  <sheetFormatPr defaultColWidth="9.00390625" defaultRowHeight="12.75"/>
  <cols>
    <col min="1" max="1" width="15.375" style="0" customWidth="1"/>
    <col min="2" max="2" width="11.25390625" style="0" customWidth="1"/>
    <col min="3" max="3" width="6.00390625" style="0" customWidth="1"/>
    <col min="4" max="4" width="5.625" style="0" customWidth="1"/>
    <col min="5" max="6" width="4.875" style="0" customWidth="1"/>
    <col min="7" max="7" width="4.25390625" style="0" customWidth="1"/>
    <col min="8" max="8" width="5.125" style="0" customWidth="1"/>
    <col min="9" max="9" width="22.375" style="0" customWidth="1"/>
    <col min="10" max="10" width="16.75390625" style="0" customWidth="1"/>
    <col min="11" max="11" width="11.375" style="0" customWidth="1"/>
    <col min="14" max="14" width="7.75390625" style="0" customWidth="1"/>
    <col min="15" max="15" width="8.375" style="0" customWidth="1"/>
    <col min="16" max="16" width="8.00390625" style="0" customWidth="1"/>
    <col min="17" max="17" width="6.87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3.25" customHeight="1">
      <c r="A6" s="243" t="s">
        <v>39</v>
      </c>
      <c r="B6" s="208" t="s">
        <v>26</v>
      </c>
      <c r="C6" s="253">
        <f>SUM(D6:H8)</f>
        <v>35</v>
      </c>
      <c r="D6" s="253">
        <v>7</v>
      </c>
      <c r="E6" s="253">
        <v>7</v>
      </c>
      <c r="F6" s="253">
        <v>7</v>
      </c>
      <c r="G6" s="253">
        <v>7</v>
      </c>
      <c r="H6" s="253">
        <v>7</v>
      </c>
      <c r="I6" s="254" t="s">
        <v>115</v>
      </c>
      <c r="J6" s="191" t="s">
        <v>164</v>
      </c>
      <c r="K6" s="8" t="s">
        <v>10</v>
      </c>
      <c r="L6" s="76">
        <f>M6+N6+O6+P6+Q6</f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</row>
    <row r="7" spans="1:17" ht="22.5">
      <c r="A7" s="243"/>
      <c r="B7" s="208"/>
      <c r="C7" s="253"/>
      <c r="D7" s="253"/>
      <c r="E7" s="253"/>
      <c r="F7" s="253"/>
      <c r="G7" s="253"/>
      <c r="H7" s="253"/>
      <c r="I7" s="254"/>
      <c r="J7" s="192"/>
      <c r="K7" s="8" t="s">
        <v>11</v>
      </c>
      <c r="L7" s="76">
        <f aca="true" t="shared" si="0" ref="L7:L30">M7+N7+O7+P7+Q7</f>
        <v>17745.300000000003</v>
      </c>
      <c r="M7" s="17">
        <v>2157.7</v>
      </c>
      <c r="N7" s="17">
        <v>3000</v>
      </c>
      <c r="O7" s="17">
        <v>3150</v>
      </c>
      <c r="P7" s="17">
        <v>3308</v>
      </c>
      <c r="Q7" s="17">
        <v>6129.6</v>
      </c>
    </row>
    <row r="8" spans="1:17" ht="33.75">
      <c r="A8" s="243"/>
      <c r="B8" s="208"/>
      <c r="C8" s="253"/>
      <c r="D8" s="253"/>
      <c r="E8" s="253"/>
      <c r="F8" s="253"/>
      <c r="G8" s="253"/>
      <c r="H8" s="253"/>
      <c r="I8" s="254"/>
      <c r="J8" s="3" t="s">
        <v>72</v>
      </c>
      <c r="K8" s="8" t="s">
        <v>12</v>
      </c>
      <c r="L8" s="76">
        <f t="shared" si="0"/>
        <v>12241.800000000001</v>
      </c>
      <c r="M8" s="17">
        <v>2200</v>
      </c>
      <c r="N8" s="17">
        <v>2329.8</v>
      </c>
      <c r="O8" s="17">
        <v>2446.3</v>
      </c>
      <c r="P8" s="17">
        <v>2568.6</v>
      </c>
      <c r="Q8" s="17">
        <v>2697.1</v>
      </c>
    </row>
    <row r="9" spans="1:17" ht="12.75">
      <c r="A9" s="243"/>
      <c r="B9" s="13"/>
      <c r="C9" s="13"/>
      <c r="D9" s="13"/>
      <c r="E9" s="13"/>
      <c r="F9" s="13"/>
      <c r="G9" s="13"/>
      <c r="H9" s="13"/>
      <c r="I9" s="254"/>
      <c r="J9" s="8"/>
      <c r="K9" s="8" t="s">
        <v>13</v>
      </c>
      <c r="L9" s="76">
        <f t="shared" si="0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2.75">
      <c r="A10" s="243"/>
      <c r="B10" s="13"/>
      <c r="C10" s="13"/>
      <c r="D10" s="13"/>
      <c r="E10" s="13"/>
      <c r="F10" s="13"/>
      <c r="G10" s="13"/>
      <c r="H10" s="13"/>
      <c r="I10" s="254"/>
      <c r="J10" s="8"/>
      <c r="K10" s="8"/>
      <c r="L10" s="76"/>
      <c r="M10" s="76"/>
      <c r="N10" s="17"/>
      <c r="O10" s="17"/>
      <c r="P10" s="17"/>
      <c r="Q10" s="17"/>
    </row>
    <row r="11" spans="1:17" ht="23.25" customHeight="1">
      <c r="A11" s="243"/>
      <c r="B11" s="13"/>
      <c r="C11" s="13"/>
      <c r="D11" s="13"/>
      <c r="E11" s="13"/>
      <c r="F11" s="13"/>
      <c r="G11" s="13"/>
      <c r="H11" s="13"/>
      <c r="I11" s="254"/>
      <c r="J11" s="8"/>
      <c r="K11" s="8"/>
      <c r="L11" s="76"/>
      <c r="M11" s="76"/>
      <c r="N11" s="17"/>
      <c r="O11" s="17"/>
      <c r="P11" s="17"/>
      <c r="Q11" s="17"/>
    </row>
    <row r="12" spans="1:17" ht="22.5" customHeight="1">
      <c r="A12" s="243"/>
      <c r="B12" s="208" t="s">
        <v>53</v>
      </c>
      <c r="C12" s="13">
        <v>232</v>
      </c>
      <c r="D12" s="13">
        <v>232</v>
      </c>
      <c r="E12" s="13">
        <v>232</v>
      </c>
      <c r="F12" s="13">
        <v>232</v>
      </c>
      <c r="G12" s="13">
        <v>232</v>
      </c>
      <c r="H12" s="13">
        <v>232</v>
      </c>
      <c r="I12" s="191" t="s">
        <v>98</v>
      </c>
      <c r="J12" s="191" t="s">
        <v>71</v>
      </c>
      <c r="K12" s="8" t="s">
        <v>10</v>
      </c>
      <c r="L12" s="76">
        <f t="shared" si="0"/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</row>
    <row r="13" spans="1:17" ht="22.5">
      <c r="A13" s="243"/>
      <c r="B13" s="208"/>
      <c r="C13" s="13"/>
      <c r="D13" s="13"/>
      <c r="E13" s="13"/>
      <c r="F13" s="13"/>
      <c r="G13" s="13"/>
      <c r="H13" s="13"/>
      <c r="I13" s="192"/>
      <c r="J13" s="192"/>
      <c r="K13" s="8" t="s">
        <v>11</v>
      </c>
      <c r="L13" s="76">
        <f t="shared" si="0"/>
        <v>7325</v>
      </c>
      <c r="M13" s="17">
        <v>1300</v>
      </c>
      <c r="N13" s="17">
        <v>1398</v>
      </c>
      <c r="O13" s="17">
        <v>1468</v>
      </c>
      <c r="P13" s="17">
        <v>1541</v>
      </c>
      <c r="Q13" s="17">
        <v>1618</v>
      </c>
    </row>
    <row r="14" spans="1:17" ht="35.25" customHeight="1">
      <c r="A14" s="243"/>
      <c r="B14" s="8"/>
      <c r="C14" s="13"/>
      <c r="D14" s="13"/>
      <c r="E14" s="13"/>
      <c r="F14" s="13"/>
      <c r="G14" s="13"/>
      <c r="H14" s="13"/>
      <c r="I14" s="192"/>
      <c r="J14" s="3" t="s">
        <v>72</v>
      </c>
      <c r="K14" s="8" t="s">
        <v>12</v>
      </c>
      <c r="L14" s="76">
        <f t="shared" si="0"/>
        <v>5007.900000000001</v>
      </c>
      <c r="M14" s="17">
        <v>900</v>
      </c>
      <c r="N14" s="76">
        <v>953.1</v>
      </c>
      <c r="O14" s="76">
        <v>1000.7</v>
      </c>
      <c r="P14" s="76">
        <v>1050.8</v>
      </c>
      <c r="Q14" s="76">
        <v>1103.3</v>
      </c>
    </row>
    <row r="15" spans="1:17" ht="19.5" customHeight="1">
      <c r="A15" s="243"/>
      <c r="B15" s="8"/>
      <c r="C15" s="72"/>
      <c r="D15" s="72"/>
      <c r="E15" s="72"/>
      <c r="F15" s="72"/>
      <c r="G15" s="72"/>
      <c r="H15" s="72"/>
      <c r="I15" s="192"/>
      <c r="J15" s="42" t="s">
        <v>161</v>
      </c>
      <c r="K15" s="29" t="s">
        <v>13</v>
      </c>
      <c r="L15" s="76">
        <f t="shared" si="0"/>
        <v>2225.9</v>
      </c>
      <c r="M15" s="102">
        <v>400</v>
      </c>
      <c r="N15" s="103">
        <v>423.6</v>
      </c>
      <c r="O15" s="103">
        <v>444.8</v>
      </c>
      <c r="P15" s="103">
        <v>467.1</v>
      </c>
      <c r="Q15" s="103">
        <v>490.4</v>
      </c>
    </row>
    <row r="16" spans="1:17" ht="22.5">
      <c r="A16" s="243"/>
      <c r="B16" s="120" t="s">
        <v>110</v>
      </c>
      <c r="C16" s="122">
        <v>19</v>
      </c>
      <c r="D16" s="122">
        <v>15</v>
      </c>
      <c r="E16" s="122">
        <v>16</v>
      </c>
      <c r="F16" s="122">
        <v>17</v>
      </c>
      <c r="G16" s="122">
        <v>18</v>
      </c>
      <c r="H16" s="122">
        <v>19</v>
      </c>
      <c r="I16" s="208" t="s">
        <v>99</v>
      </c>
      <c r="J16" s="191" t="s">
        <v>71</v>
      </c>
      <c r="K16" s="8" t="s">
        <v>10</v>
      </c>
      <c r="L16" s="76">
        <f t="shared" si="0"/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17" ht="21.75" customHeight="1">
      <c r="A17" s="243"/>
      <c r="B17" s="3"/>
      <c r="C17" s="13"/>
      <c r="D17" s="13"/>
      <c r="E17" s="13"/>
      <c r="F17" s="13"/>
      <c r="G17" s="13"/>
      <c r="H17" s="13"/>
      <c r="I17" s="208"/>
      <c r="J17" s="192"/>
      <c r="K17" s="8" t="s">
        <v>11</v>
      </c>
      <c r="L17" s="76">
        <f t="shared" si="0"/>
        <v>176</v>
      </c>
      <c r="M17" s="76">
        <v>31.6</v>
      </c>
      <c r="N17" s="76">
        <v>33.5</v>
      </c>
      <c r="O17" s="76">
        <v>35.2</v>
      </c>
      <c r="P17" s="76">
        <v>36.9</v>
      </c>
      <c r="Q17" s="76">
        <v>38.8</v>
      </c>
    </row>
    <row r="18" spans="1:17" ht="23.25" customHeight="1">
      <c r="A18" s="243"/>
      <c r="B18" s="8"/>
      <c r="C18" s="13"/>
      <c r="D18" s="13"/>
      <c r="E18" s="13"/>
      <c r="F18" s="13"/>
      <c r="G18" s="13"/>
      <c r="H18" s="13"/>
      <c r="I18" s="208"/>
      <c r="J18" s="192"/>
      <c r="K18" s="8" t="s">
        <v>12</v>
      </c>
      <c r="L18" s="76">
        <f t="shared" si="0"/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ht="12.75">
      <c r="A19" s="243"/>
      <c r="B19" s="8"/>
      <c r="C19" s="13"/>
      <c r="D19" s="13"/>
      <c r="E19" s="13"/>
      <c r="F19" s="13"/>
      <c r="G19" s="13"/>
      <c r="H19" s="13"/>
      <c r="I19" s="208"/>
      <c r="J19" s="192"/>
      <c r="K19" s="29" t="s">
        <v>13</v>
      </c>
      <c r="L19" s="76">
        <f t="shared" si="0"/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ht="12.75">
      <c r="A20" s="243"/>
      <c r="B20" s="8"/>
      <c r="C20" s="13"/>
      <c r="D20" s="13"/>
      <c r="E20" s="13"/>
      <c r="F20" s="13"/>
      <c r="G20" s="13"/>
      <c r="H20" s="13"/>
      <c r="I20" s="208"/>
      <c r="J20" s="7"/>
      <c r="K20" s="8"/>
      <c r="L20" s="76"/>
      <c r="M20" s="76"/>
      <c r="N20" s="76"/>
      <c r="O20" s="76"/>
      <c r="P20" s="76"/>
      <c r="Q20" s="76"/>
    </row>
    <row r="21" spans="1:17" ht="22.5">
      <c r="A21" s="172" t="s">
        <v>75</v>
      </c>
      <c r="B21" s="173"/>
      <c r="C21" s="173"/>
      <c r="D21" s="173"/>
      <c r="E21" s="173"/>
      <c r="F21" s="173"/>
      <c r="G21" s="173"/>
      <c r="H21" s="173"/>
      <c r="I21" s="173"/>
      <c r="J21" s="174"/>
      <c r="K21" s="8" t="s">
        <v>10</v>
      </c>
      <c r="L21" s="76">
        <f t="shared" si="0"/>
        <v>0</v>
      </c>
      <c r="M21" s="76">
        <f aca="true" t="shared" si="1" ref="M21:Q24">M6+M12+M16</f>
        <v>0</v>
      </c>
      <c r="N21" s="76">
        <f t="shared" si="1"/>
        <v>0</v>
      </c>
      <c r="O21" s="76">
        <f t="shared" si="1"/>
        <v>0</v>
      </c>
      <c r="P21" s="76">
        <f t="shared" si="1"/>
        <v>0</v>
      </c>
      <c r="Q21" s="76">
        <f t="shared" si="1"/>
        <v>0</v>
      </c>
    </row>
    <row r="22" spans="1:17" ht="22.5">
      <c r="A22" s="175"/>
      <c r="B22" s="176"/>
      <c r="C22" s="176"/>
      <c r="D22" s="176"/>
      <c r="E22" s="176"/>
      <c r="F22" s="176"/>
      <c r="G22" s="176"/>
      <c r="H22" s="176"/>
      <c r="I22" s="176"/>
      <c r="J22" s="167"/>
      <c r="K22" s="8" t="s">
        <v>11</v>
      </c>
      <c r="L22" s="76">
        <f t="shared" si="0"/>
        <v>25246.300000000003</v>
      </c>
      <c r="M22" s="76">
        <f t="shared" si="1"/>
        <v>3489.2999999999997</v>
      </c>
      <c r="N22" s="76">
        <f t="shared" si="1"/>
        <v>4431.5</v>
      </c>
      <c r="O22" s="76">
        <f t="shared" si="1"/>
        <v>4653.2</v>
      </c>
      <c r="P22" s="76">
        <f t="shared" si="1"/>
        <v>4885.9</v>
      </c>
      <c r="Q22" s="76">
        <f t="shared" si="1"/>
        <v>7786.400000000001</v>
      </c>
    </row>
    <row r="23" spans="1:17" ht="21" customHeight="1">
      <c r="A23" s="175"/>
      <c r="B23" s="176"/>
      <c r="C23" s="176"/>
      <c r="D23" s="176"/>
      <c r="E23" s="176"/>
      <c r="F23" s="176"/>
      <c r="G23" s="176"/>
      <c r="H23" s="176"/>
      <c r="I23" s="176"/>
      <c r="J23" s="167"/>
      <c r="K23" s="8" t="s">
        <v>12</v>
      </c>
      <c r="L23" s="76">
        <f t="shared" si="0"/>
        <v>17249.699999999997</v>
      </c>
      <c r="M23" s="76">
        <f t="shared" si="1"/>
        <v>3100</v>
      </c>
      <c r="N23" s="76">
        <f t="shared" si="1"/>
        <v>3282.9</v>
      </c>
      <c r="O23" s="76">
        <f t="shared" si="1"/>
        <v>3447</v>
      </c>
      <c r="P23" s="76">
        <f t="shared" si="1"/>
        <v>3619.3999999999996</v>
      </c>
      <c r="Q23" s="76">
        <f t="shared" si="1"/>
        <v>3800.3999999999996</v>
      </c>
    </row>
    <row r="24" spans="1:17" ht="12.75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8" t="s">
        <v>13</v>
      </c>
      <c r="L24" s="76">
        <f t="shared" si="0"/>
        <v>2225.9</v>
      </c>
      <c r="M24" s="76">
        <f t="shared" si="1"/>
        <v>400</v>
      </c>
      <c r="N24" s="76">
        <f t="shared" si="1"/>
        <v>423.6</v>
      </c>
      <c r="O24" s="76">
        <f t="shared" si="1"/>
        <v>444.8</v>
      </c>
      <c r="P24" s="76">
        <f t="shared" si="1"/>
        <v>467.1</v>
      </c>
      <c r="Q24" s="76">
        <f t="shared" si="1"/>
        <v>490.4</v>
      </c>
    </row>
    <row r="25" spans="1:17" ht="12.75">
      <c r="A25" s="180"/>
      <c r="B25" s="181"/>
      <c r="C25" s="181"/>
      <c r="D25" s="181"/>
      <c r="E25" s="181"/>
      <c r="F25" s="181"/>
      <c r="G25" s="181"/>
      <c r="H25" s="182"/>
      <c r="I25" s="47" t="s">
        <v>62</v>
      </c>
      <c r="J25" s="37"/>
      <c r="K25" s="37"/>
      <c r="L25" s="76"/>
      <c r="M25" s="91"/>
      <c r="N25" s="91"/>
      <c r="O25" s="91"/>
      <c r="P25" s="91"/>
      <c r="Q25" s="91"/>
    </row>
    <row r="26" spans="1:17" ht="12.75">
      <c r="A26" s="183"/>
      <c r="B26" s="184"/>
      <c r="C26" s="184"/>
      <c r="D26" s="184"/>
      <c r="E26" s="184"/>
      <c r="F26" s="184"/>
      <c r="G26" s="184"/>
      <c r="H26" s="185"/>
      <c r="I26" s="47" t="s">
        <v>63</v>
      </c>
      <c r="J26" s="37"/>
      <c r="K26" s="37"/>
      <c r="L26" s="76">
        <f t="shared" si="0"/>
        <v>14558.800000000001</v>
      </c>
      <c r="M26" s="91">
        <f>M13+M14+M15</f>
        <v>2600</v>
      </c>
      <c r="N26" s="91">
        <f>N13+N14+N15</f>
        <v>2774.7</v>
      </c>
      <c r="O26" s="91">
        <f>O13+O14+O15</f>
        <v>2913.5</v>
      </c>
      <c r="P26" s="91">
        <f>P13+P14+P15</f>
        <v>3058.9</v>
      </c>
      <c r="Q26" s="91">
        <f>Q13+Q14+Q15</f>
        <v>3211.7000000000003</v>
      </c>
    </row>
    <row r="27" spans="1:17" ht="12.75">
      <c r="A27" s="183"/>
      <c r="B27" s="184"/>
      <c r="C27" s="184"/>
      <c r="D27" s="184"/>
      <c r="E27" s="184"/>
      <c r="F27" s="184"/>
      <c r="G27" s="184"/>
      <c r="H27" s="185"/>
      <c r="I27" s="47" t="s">
        <v>64</v>
      </c>
      <c r="J27" s="37"/>
      <c r="K27" s="37"/>
      <c r="L27" s="76">
        <f t="shared" si="0"/>
        <v>176</v>
      </c>
      <c r="M27" s="91">
        <f>M17</f>
        <v>31.6</v>
      </c>
      <c r="N27" s="91">
        <f>N17</f>
        <v>33.5</v>
      </c>
      <c r="O27" s="91">
        <f>O17</f>
        <v>35.2</v>
      </c>
      <c r="P27" s="91">
        <f>P17</f>
        <v>36.9</v>
      </c>
      <c r="Q27" s="91">
        <f>Q17</f>
        <v>38.8</v>
      </c>
    </row>
    <row r="28" spans="1:17" ht="22.5">
      <c r="A28" s="183"/>
      <c r="B28" s="184"/>
      <c r="C28" s="184"/>
      <c r="D28" s="184"/>
      <c r="E28" s="184"/>
      <c r="F28" s="184"/>
      <c r="G28" s="184"/>
      <c r="H28" s="185"/>
      <c r="I28" s="47" t="s">
        <v>65</v>
      </c>
      <c r="J28" s="37"/>
      <c r="K28" s="37"/>
      <c r="L28" s="76">
        <f t="shared" si="0"/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1:17" ht="12.75" customHeight="1">
      <c r="A29" s="183"/>
      <c r="B29" s="184"/>
      <c r="C29" s="184"/>
      <c r="D29" s="184"/>
      <c r="E29" s="184"/>
      <c r="F29" s="184"/>
      <c r="G29" s="184"/>
      <c r="H29" s="185"/>
      <c r="I29" s="47" t="s">
        <v>66</v>
      </c>
      <c r="J29" s="37"/>
      <c r="K29" s="37"/>
      <c r="L29" s="76">
        <f t="shared" si="0"/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1:17" ht="12.75">
      <c r="A30" s="186"/>
      <c r="B30" s="187"/>
      <c r="C30" s="187"/>
      <c r="D30" s="187"/>
      <c r="E30" s="187"/>
      <c r="F30" s="187"/>
      <c r="G30" s="187"/>
      <c r="H30" s="177"/>
      <c r="I30" s="101" t="s">
        <v>138</v>
      </c>
      <c r="J30" s="37"/>
      <c r="K30" s="37"/>
      <c r="L30" s="76">
        <f t="shared" si="0"/>
        <v>29987.100000000002</v>
      </c>
      <c r="M30" s="91">
        <f>M7+M8</f>
        <v>4357.7</v>
      </c>
      <c r="N30" s="91">
        <f>N7+N8</f>
        <v>5329.8</v>
      </c>
      <c r="O30" s="91">
        <f>O7+O8</f>
        <v>5596.3</v>
      </c>
      <c r="P30" s="91">
        <f>P7+P8</f>
        <v>5876.6</v>
      </c>
      <c r="Q30" s="91">
        <f>Q7+Q8</f>
        <v>8826.7</v>
      </c>
    </row>
  </sheetData>
  <mergeCells count="36">
    <mergeCell ref="E2:E5"/>
    <mergeCell ref="K1:K5"/>
    <mergeCell ref="L1:L5"/>
    <mergeCell ref="A1:A5"/>
    <mergeCell ref="J1:J5"/>
    <mergeCell ref="I1:I5"/>
    <mergeCell ref="C2:C5"/>
    <mergeCell ref="B1:B5"/>
    <mergeCell ref="C1:H1"/>
    <mergeCell ref="H2:H5"/>
    <mergeCell ref="M1:Q1"/>
    <mergeCell ref="M2:M5"/>
    <mergeCell ref="N2:N5"/>
    <mergeCell ref="O2:O5"/>
    <mergeCell ref="P2:P5"/>
    <mergeCell ref="Q2:Q5"/>
    <mergeCell ref="F2:F5"/>
    <mergeCell ref="G2:G5"/>
    <mergeCell ref="D2:D5"/>
    <mergeCell ref="A25:H30"/>
    <mergeCell ref="A6:A20"/>
    <mergeCell ref="A21:J24"/>
    <mergeCell ref="B12:B13"/>
    <mergeCell ref="J6:J7"/>
    <mergeCell ref="J12:J13"/>
    <mergeCell ref="I6:I11"/>
    <mergeCell ref="J16:J19"/>
    <mergeCell ref="B6:B8"/>
    <mergeCell ref="C6:C8"/>
    <mergeCell ref="D6:D8"/>
    <mergeCell ref="I16:I20"/>
    <mergeCell ref="H6:H8"/>
    <mergeCell ref="E6:E8"/>
    <mergeCell ref="F6:F8"/>
    <mergeCell ref="G6:G8"/>
    <mergeCell ref="I12:I15"/>
  </mergeCells>
  <printOptions/>
  <pageMargins left="0.29" right="0.17" top="0.33" bottom="0.38" header="0.3" footer="0.3"/>
  <pageSetup horizontalDpi="600" verticalDpi="600" orientation="landscape" paperSize="9" scale="90" r:id="rId1"/>
  <rowBreaks count="1" manualBreakCount="1">
    <brk id="30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workbookViewId="0" topLeftCell="C1">
      <pane ySplit="5" topLeftCell="BM6" activePane="bottomLeft" state="frozen"/>
      <selection pane="topLeft" activeCell="A1" sqref="A1"/>
      <selection pane="bottomLeft" activeCell="N15" sqref="N15"/>
    </sheetView>
  </sheetViews>
  <sheetFormatPr defaultColWidth="9.00390625" defaultRowHeight="12.75"/>
  <cols>
    <col min="1" max="1" width="15.00390625" style="0" customWidth="1"/>
    <col min="2" max="2" width="15.125" style="0" customWidth="1"/>
    <col min="3" max="3" width="5.375" style="0" customWidth="1"/>
    <col min="4" max="4" width="5.125" style="0" customWidth="1"/>
    <col min="5" max="5" width="4.875" style="0" customWidth="1"/>
    <col min="6" max="6" width="5.125" style="0" customWidth="1"/>
    <col min="7" max="7" width="5.00390625" style="0" customWidth="1"/>
    <col min="8" max="8" width="5.125" style="0" customWidth="1"/>
    <col min="9" max="9" width="20.25390625" style="0" customWidth="1"/>
    <col min="10" max="10" width="18.125" style="0" customWidth="1"/>
    <col min="11" max="11" width="10.25390625" style="0" customWidth="1"/>
    <col min="13" max="13" width="8.375" style="0" customWidth="1"/>
    <col min="14" max="14" width="7.625" style="0" customWidth="1"/>
    <col min="15" max="15" width="7.25390625" style="0" customWidth="1"/>
    <col min="16" max="16" width="8.00390625" style="0" customWidth="1"/>
    <col min="17" max="17" width="7.25390625" style="0" customWidth="1"/>
  </cols>
  <sheetData>
    <row r="1" spans="1:17" ht="12.75" customHeight="1">
      <c r="A1" s="178" t="s">
        <v>1</v>
      </c>
      <c r="B1" s="178" t="s">
        <v>2</v>
      </c>
      <c r="C1" s="178" t="s">
        <v>3</v>
      </c>
      <c r="D1" s="178"/>
      <c r="E1" s="178"/>
      <c r="F1" s="178"/>
      <c r="G1" s="178"/>
      <c r="H1" s="178"/>
      <c r="I1" s="178" t="s">
        <v>4</v>
      </c>
      <c r="J1" s="178" t="s">
        <v>154</v>
      </c>
      <c r="K1" s="178" t="s">
        <v>5</v>
      </c>
      <c r="L1" s="197" t="s">
        <v>8</v>
      </c>
      <c r="M1" s="199"/>
      <c r="N1" s="199"/>
      <c r="O1" s="199"/>
      <c r="P1" s="199"/>
      <c r="Q1" s="199"/>
    </row>
    <row r="2" spans="1:17" ht="12.75">
      <c r="A2" s="178"/>
      <c r="B2" s="178"/>
      <c r="C2" s="178" t="s">
        <v>6</v>
      </c>
      <c r="D2" s="178">
        <v>2012</v>
      </c>
      <c r="E2" s="178">
        <v>2013</v>
      </c>
      <c r="F2" s="178">
        <v>2014</v>
      </c>
      <c r="G2" s="178">
        <v>2015</v>
      </c>
      <c r="H2" s="178">
        <v>2016</v>
      </c>
      <c r="I2" s="178"/>
      <c r="J2" s="178"/>
      <c r="K2" s="178"/>
      <c r="L2" s="197"/>
      <c r="M2" s="200">
        <v>2012</v>
      </c>
      <c r="N2" s="200">
        <v>2013</v>
      </c>
      <c r="O2" s="200">
        <v>2014</v>
      </c>
      <c r="P2" s="194">
        <v>2015</v>
      </c>
      <c r="Q2" s="194">
        <v>2016</v>
      </c>
    </row>
    <row r="3" spans="1:17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97"/>
      <c r="M3" s="200"/>
      <c r="N3" s="200"/>
      <c r="O3" s="200"/>
      <c r="P3" s="194"/>
      <c r="Q3" s="194"/>
    </row>
    <row r="4" spans="1:17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97"/>
      <c r="M4" s="200"/>
      <c r="N4" s="200"/>
      <c r="O4" s="200"/>
      <c r="P4" s="194"/>
      <c r="Q4" s="194"/>
    </row>
    <row r="5" spans="1:17" ht="12.75">
      <c r="A5" s="178"/>
      <c r="B5" s="178"/>
      <c r="C5" s="178"/>
      <c r="D5" s="178"/>
      <c r="E5" s="178"/>
      <c r="F5" s="178"/>
      <c r="G5" s="178"/>
      <c r="H5" s="178"/>
      <c r="I5" s="178"/>
      <c r="J5" s="179"/>
      <c r="K5" s="178"/>
      <c r="L5" s="197"/>
      <c r="M5" s="200"/>
      <c r="N5" s="200"/>
      <c r="O5" s="200"/>
      <c r="P5" s="194"/>
      <c r="Q5" s="194"/>
    </row>
    <row r="6" spans="1:17" ht="25.5" customHeight="1">
      <c r="A6" s="255" t="s">
        <v>23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</row>
    <row r="7" spans="1:17" ht="21.75" customHeight="1">
      <c r="A7" s="259" t="s">
        <v>44</v>
      </c>
      <c r="B7" s="256" t="s">
        <v>56</v>
      </c>
      <c r="C7" s="263">
        <f>SUM(D7:H10)</f>
        <v>6</v>
      </c>
      <c r="D7" s="263">
        <v>2</v>
      </c>
      <c r="E7" s="263">
        <v>1</v>
      </c>
      <c r="F7" s="263">
        <v>1</v>
      </c>
      <c r="G7" s="263">
        <v>1</v>
      </c>
      <c r="H7" s="263">
        <v>1</v>
      </c>
      <c r="I7" s="256" t="s">
        <v>166</v>
      </c>
      <c r="J7" s="256" t="s">
        <v>165</v>
      </c>
      <c r="K7" s="154" t="s">
        <v>10</v>
      </c>
      <c r="L7" s="5">
        <f>M7+N7+O7+P7+Q7</f>
        <v>93000</v>
      </c>
      <c r="M7" s="5">
        <v>72000</v>
      </c>
      <c r="N7" s="5">
        <v>21000</v>
      </c>
      <c r="O7" s="5">
        <v>0</v>
      </c>
      <c r="P7" s="5">
        <v>0</v>
      </c>
      <c r="Q7" s="5">
        <v>0</v>
      </c>
    </row>
    <row r="8" spans="1:17" ht="22.5">
      <c r="A8" s="259"/>
      <c r="B8" s="257"/>
      <c r="C8" s="263"/>
      <c r="D8" s="263"/>
      <c r="E8" s="263"/>
      <c r="F8" s="263"/>
      <c r="G8" s="263"/>
      <c r="H8" s="263"/>
      <c r="I8" s="257"/>
      <c r="J8" s="257"/>
      <c r="K8" s="155" t="s">
        <v>27</v>
      </c>
      <c r="L8" s="5">
        <f aca="true" t="shared" si="0" ref="L8:L30">M8+N8+O8+P8+Q8</f>
        <v>15540.4</v>
      </c>
      <c r="M8" s="5">
        <v>5956.5</v>
      </c>
      <c r="N8" s="5">
        <v>6583.9</v>
      </c>
      <c r="O8" s="5">
        <v>1000</v>
      </c>
      <c r="P8" s="5">
        <v>1000</v>
      </c>
      <c r="Q8" s="5">
        <v>1000</v>
      </c>
    </row>
    <row r="9" spans="1:17" ht="28.5" customHeight="1">
      <c r="A9" s="259"/>
      <c r="B9" s="257"/>
      <c r="C9" s="263"/>
      <c r="D9" s="263"/>
      <c r="E9" s="263"/>
      <c r="F9" s="263"/>
      <c r="G9" s="263"/>
      <c r="H9" s="263"/>
      <c r="I9" s="257"/>
      <c r="J9" s="257"/>
      <c r="K9" s="155" t="s">
        <v>28</v>
      </c>
      <c r="L9" s="5">
        <f t="shared" si="0"/>
        <v>25000</v>
      </c>
      <c r="M9" s="5">
        <v>23500</v>
      </c>
      <c r="N9" s="5">
        <v>1500</v>
      </c>
      <c r="O9" s="5">
        <v>0</v>
      </c>
      <c r="P9" s="5">
        <v>0</v>
      </c>
      <c r="Q9" s="5">
        <v>0</v>
      </c>
    </row>
    <row r="10" spans="1:17" ht="16.5" customHeight="1">
      <c r="A10" s="259"/>
      <c r="B10" s="257"/>
      <c r="C10" s="263"/>
      <c r="D10" s="263"/>
      <c r="E10" s="263"/>
      <c r="F10" s="263"/>
      <c r="G10" s="263"/>
      <c r="H10" s="263"/>
      <c r="I10" s="257"/>
      <c r="J10" s="257"/>
      <c r="K10" s="154" t="s">
        <v>29</v>
      </c>
      <c r="L10" s="5">
        <f t="shared" si="0"/>
        <v>5000</v>
      </c>
      <c r="M10" s="5">
        <v>1000</v>
      </c>
      <c r="N10" s="5">
        <v>1000</v>
      </c>
      <c r="O10" s="5">
        <v>1000</v>
      </c>
      <c r="P10" s="5">
        <v>1000</v>
      </c>
      <c r="Q10" s="5">
        <v>1000</v>
      </c>
    </row>
    <row r="11" spans="1:17" ht="24" customHeight="1">
      <c r="A11" s="259"/>
      <c r="B11" s="256" t="s">
        <v>134</v>
      </c>
      <c r="C11" s="260">
        <v>33</v>
      </c>
      <c r="D11" s="260">
        <v>45</v>
      </c>
      <c r="E11" s="260">
        <v>55</v>
      </c>
      <c r="F11" s="260">
        <v>60</v>
      </c>
      <c r="G11" s="260">
        <v>68</v>
      </c>
      <c r="H11" s="260">
        <v>78</v>
      </c>
      <c r="I11" s="256" t="s">
        <v>167</v>
      </c>
      <c r="J11" s="256" t="s">
        <v>165</v>
      </c>
      <c r="K11" s="154" t="s">
        <v>10</v>
      </c>
      <c r="L11" s="5">
        <f t="shared" si="0"/>
        <v>235120.7</v>
      </c>
      <c r="M11" s="5">
        <v>100970.7</v>
      </c>
      <c r="N11" s="5">
        <v>101300</v>
      </c>
      <c r="O11" s="5">
        <v>14150</v>
      </c>
      <c r="P11" s="5">
        <v>13700</v>
      </c>
      <c r="Q11" s="5">
        <v>5000</v>
      </c>
    </row>
    <row r="12" spans="1:17" ht="23.25" customHeight="1">
      <c r="A12" s="259"/>
      <c r="B12" s="257"/>
      <c r="C12" s="261"/>
      <c r="D12" s="261"/>
      <c r="E12" s="261"/>
      <c r="F12" s="261"/>
      <c r="G12" s="261"/>
      <c r="H12" s="261"/>
      <c r="I12" s="257"/>
      <c r="J12" s="257"/>
      <c r="K12" s="155" t="s">
        <v>27</v>
      </c>
      <c r="L12" s="5">
        <f t="shared" si="0"/>
        <v>14889.7</v>
      </c>
      <c r="M12" s="5">
        <v>14889.7</v>
      </c>
      <c r="N12" s="5">
        <v>0</v>
      </c>
      <c r="O12" s="5">
        <v>0</v>
      </c>
      <c r="P12" s="5">
        <v>0</v>
      </c>
      <c r="Q12" s="5">
        <v>0</v>
      </c>
    </row>
    <row r="13" spans="1:17" ht="26.25" customHeight="1">
      <c r="A13" s="259"/>
      <c r="B13" s="257"/>
      <c r="C13" s="261"/>
      <c r="D13" s="261"/>
      <c r="E13" s="261"/>
      <c r="F13" s="261"/>
      <c r="G13" s="261"/>
      <c r="H13" s="261"/>
      <c r="I13" s="257"/>
      <c r="J13" s="257"/>
      <c r="K13" s="155" t="s">
        <v>28</v>
      </c>
      <c r="L13" s="5">
        <f t="shared" si="0"/>
        <v>86514.6</v>
      </c>
      <c r="M13" s="5">
        <v>50603.6</v>
      </c>
      <c r="N13" s="5">
        <v>9349</v>
      </c>
      <c r="O13" s="5">
        <v>8814</v>
      </c>
      <c r="P13" s="5">
        <v>9685</v>
      </c>
      <c r="Q13" s="5">
        <v>8063</v>
      </c>
    </row>
    <row r="14" spans="1:17" ht="15.75" customHeight="1">
      <c r="A14" s="259"/>
      <c r="B14" s="258"/>
      <c r="C14" s="262"/>
      <c r="D14" s="262"/>
      <c r="E14" s="262"/>
      <c r="F14" s="262"/>
      <c r="G14" s="262"/>
      <c r="H14" s="262"/>
      <c r="I14" s="258"/>
      <c r="J14" s="257"/>
      <c r="K14" s="154" t="s">
        <v>29</v>
      </c>
      <c r="L14" s="5">
        <f t="shared" si="0"/>
        <v>261559</v>
      </c>
      <c r="M14" s="5">
        <v>79379</v>
      </c>
      <c r="N14" s="5">
        <v>21765</v>
      </c>
      <c r="O14" s="5">
        <v>28032</v>
      </c>
      <c r="P14" s="5">
        <v>77349</v>
      </c>
      <c r="Q14" s="5">
        <v>55034</v>
      </c>
    </row>
    <row r="15" spans="1:17" ht="25.5" customHeight="1">
      <c r="A15" s="259"/>
      <c r="B15" s="210" t="s">
        <v>32</v>
      </c>
      <c r="C15" s="210">
        <f>D15+E15+F15+G15+H15</f>
        <v>50</v>
      </c>
      <c r="D15" s="210">
        <v>10</v>
      </c>
      <c r="E15" s="210">
        <v>10</v>
      </c>
      <c r="F15" s="210">
        <v>10</v>
      </c>
      <c r="G15" s="210">
        <v>10</v>
      </c>
      <c r="H15" s="210">
        <v>10</v>
      </c>
      <c r="I15" s="191" t="s">
        <v>168</v>
      </c>
      <c r="J15" s="191" t="s">
        <v>169</v>
      </c>
      <c r="K15" s="156" t="s">
        <v>10</v>
      </c>
      <c r="L15" s="5">
        <f t="shared" si="0"/>
        <v>150836</v>
      </c>
      <c r="M15" s="5">
        <v>47158</v>
      </c>
      <c r="N15" s="5">
        <v>61370</v>
      </c>
      <c r="O15" s="5">
        <v>17817</v>
      </c>
      <c r="P15" s="5">
        <v>12013</v>
      </c>
      <c r="Q15" s="5">
        <v>12478</v>
      </c>
    </row>
    <row r="16" spans="1:17" ht="23.25" customHeight="1">
      <c r="A16" s="259"/>
      <c r="B16" s="211"/>
      <c r="C16" s="211"/>
      <c r="D16" s="211"/>
      <c r="E16" s="211"/>
      <c r="F16" s="211"/>
      <c r="G16" s="211"/>
      <c r="H16" s="211"/>
      <c r="I16" s="192"/>
      <c r="J16" s="192"/>
      <c r="K16" s="156" t="s">
        <v>27</v>
      </c>
      <c r="L16" s="5">
        <f t="shared" si="0"/>
        <v>576.9000000000001</v>
      </c>
      <c r="M16" s="5">
        <v>103</v>
      </c>
      <c r="N16" s="5">
        <v>109.1</v>
      </c>
      <c r="O16" s="5">
        <v>114.5</v>
      </c>
      <c r="P16" s="5">
        <v>120.3</v>
      </c>
      <c r="Q16" s="5">
        <v>130</v>
      </c>
    </row>
    <row r="17" spans="1:17" ht="23.25" customHeight="1">
      <c r="A17" s="259"/>
      <c r="B17" s="212"/>
      <c r="C17" s="212"/>
      <c r="D17" s="212"/>
      <c r="E17" s="212"/>
      <c r="F17" s="212"/>
      <c r="G17" s="212"/>
      <c r="H17" s="212"/>
      <c r="I17" s="192"/>
      <c r="J17" s="192"/>
      <c r="K17" s="156" t="s">
        <v>31</v>
      </c>
      <c r="L17" s="5">
        <f>M17+N17+O17+P17+Q17</f>
        <v>46497.6</v>
      </c>
      <c r="M17" s="30">
        <v>10743</v>
      </c>
      <c r="N17" s="30">
        <v>11210.6</v>
      </c>
      <c r="O17" s="30">
        <v>8275</v>
      </c>
      <c r="P17" s="30">
        <v>8547</v>
      </c>
      <c r="Q17" s="30">
        <v>7722</v>
      </c>
    </row>
    <row r="18" spans="1:17" ht="23.25" customHeight="1">
      <c r="A18" s="259"/>
      <c r="B18" s="210" t="s">
        <v>33</v>
      </c>
      <c r="C18" s="210">
        <f>D18+E18+F18+G18+H18</f>
        <v>109</v>
      </c>
      <c r="D18" s="210">
        <v>15</v>
      </c>
      <c r="E18" s="210">
        <v>17</v>
      </c>
      <c r="F18" s="210">
        <v>21</v>
      </c>
      <c r="G18" s="210">
        <v>27</v>
      </c>
      <c r="H18" s="210">
        <v>29</v>
      </c>
      <c r="I18" s="192"/>
      <c r="J18" s="192"/>
      <c r="K18" s="121" t="s">
        <v>13</v>
      </c>
      <c r="L18" s="5">
        <f t="shared" si="0"/>
        <v>81830.50000000001</v>
      </c>
      <c r="M18" s="30">
        <v>25663</v>
      </c>
      <c r="N18" s="30">
        <v>22220.8</v>
      </c>
      <c r="O18" s="30">
        <v>11269.3</v>
      </c>
      <c r="P18" s="30">
        <v>11780.6</v>
      </c>
      <c r="Q18" s="30">
        <v>10896.8</v>
      </c>
    </row>
    <row r="19" spans="1:17" ht="18.75" customHeight="1">
      <c r="A19" s="259"/>
      <c r="B19" s="211"/>
      <c r="C19" s="211"/>
      <c r="D19" s="211"/>
      <c r="E19" s="211"/>
      <c r="F19" s="211"/>
      <c r="G19" s="211"/>
      <c r="H19" s="211"/>
      <c r="I19" s="192"/>
      <c r="J19" s="192"/>
      <c r="K19" s="13"/>
      <c r="L19" s="5"/>
      <c r="M19" s="13"/>
      <c r="N19" s="13"/>
      <c r="O19" s="13"/>
      <c r="P19" s="13"/>
      <c r="Q19" s="13"/>
    </row>
    <row r="20" spans="1:17" ht="21.75" customHeight="1">
      <c r="A20" s="259"/>
      <c r="B20" s="211"/>
      <c r="C20" s="212"/>
      <c r="D20" s="212"/>
      <c r="E20" s="212"/>
      <c r="F20" s="212"/>
      <c r="G20" s="212"/>
      <c r="H20" s="212"/>
      <c r="I20" s="192"/>
      <c r="J20" s="192"/>
      <c r="K20" s="13"/>
      <c r="L20" s="5"/>
      <c r="M20" s="13"/>
      <c r="N20" s="13"/>
      <c r="O20" s="13"/>
      <c r="P20" s="13"/>
      <c r="Q20" s="13"/>
    </row>
    <row r="21" spans="1:18" ht="22.5">
      <c r="A21" s="172" t="s">
        <v>75</v>
      </c>
      <c r="B21" s="173"/>
      <c r="C21" s="173"/>
      <c r="D21" s="173"/>
      <c r="E21" s="173"/>
      <c r="F21" s="173"/>
      <c r="G21" s="173"/>
      <c r="H21" s="173"/>
      <c r="I21" s="173"/>
      <c r="J21" s="174"/>
      <c r="K21" s="156" t="s">
        <v>10</v>
      </c>
      <c r="L21" s="5">
        <f t="shared" si="0"/>
        <v>478956.7</v>
      </c>
      <c r="M21" s="4">
        <f>M7+M11+M15</f>
        <v>220128.7</v>
      </c>
      <c r="N21" s="4">
        <f>N7+N11+N15</f>
        <v>183670</v>
      </c>
      <c r="O21" s="4">
        <f>O7+O11+O15</f>
        <v>31967</v>
      </c>
      <c r="P21" s="4">
        <f>P7+P11+P15</f>
        <v>25713</v>
      </c>
      <c r="Q21" s="4">
        <f>Q7+Q11+Q15</f>
        <v>17478</v>
      </c>
      <c r="R21" s="2"/>
    </row>
    <row r="22" spans="1:18" ht="22.5">
      <c r="A22" s="175"/>
      <c r="B22" s="176"/>
      <c r="C22" s="176"/>
      <c r="D22" s="176"/>
      <c r="E22" s="176"/>
      <c r="F22" s="176"/>
      <c r="G22" s="176"/>
      <c r="H22" s="176"/>
      <c r="I22" s="176"/>
      <c r="J22" s="167"/>
      <c r="K22" s="156" t="s">
        <v>27</v>
      </c>
      <c r="L22" s="5">
        <f t="shared" si="0"/>
        <v>31007</v>
      </c>
      <c r="M22" s="4">
        <f aca="true" t="shared" si="1" ref="M22:Q24">M8+M12+M16</f>
        <v>20949.2</v>
      </c>
      <c r="N22" s="4">
        <f t="shared" si="1"/>
        <v>6693</v>
      </c>
      <c r="O22" s="4">
        <f t="shared" si="1"/>
        <v>1114.5</v>
      </c>
      <c r="P22" s="4">
        <f t="shared" si="1"/>
        <v>1120.3</v>
      </c>
      <c r="Q22" s="4">
        <f t="shared" si="1"/>
        <v>1130</v>
      </c>
      <c r="R22" s="2"/>
    </row>
    <row r="23" spans="1:18" ht="22.5">
      <c r="A23" s="175"/>
      <c r="B23" s="176"/>
      <c r="C23" s="176"/>
      <c r="D23" s="176"/>
      <c r="E23" s="176"/>
      <c r="F23" s="176"/>
      <c r="G23" s="176"/>
      <c r="H23" s="176"/>
      <c r="I23" s="176"/>
      <c r="J23" s="167"/>
      <c r="K23" s="156" t="s">
        <v>31</v>
      </c>
      <c r="L23" s="5">
        <f t="shared" si="0"/>
        <v>158012.2</v>
      </c>
      <c r="M23" s="4">
        <f t="shared" si="1"/>
        <v>84846.6</v>
      </c>
      <c r="N23" s="4">
        <f t="shared" si="1"/>
        <v>22059.6</v>
      </c>
      <c r="O23" s="4">
        <f t="shared" si="1"/>
        <v>17089</v>
      </c>
      <c r="P23" s="4">
        <f t="shared" si="1"/>
        <v>18232</v>
      </c>
      <c r="Q23" s="4">
        <f t="shared" si="1"/>
        <v>15785</v>
      </c>
      <c r="R23" s="2"/>
    </row>
    <row r="24" spans="1:18" ht="12.75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156" t="s">
        <v>13</v>
      </c>
      <c r="L24" s="5">
        <f t="shared" si="0"/>
        <v>348389.49999999994</v>
      </c>
      <c r="M24" s="4">
        <f t="shared" si="1"/>
        <v>106042</v>
      </c>
      <c r="N24" s="4">
        <f t="shared" si="1"/>
        <v>44985.8</v>
      </c>
      <c r="O24" s="4">
        <f t="shared" si="1"/>
        <v>40301.3</v>
      </c>
      <c r="P24" s="4">
        <f t="shared" si="1"/>
        <v>90129.6</v>
      </c>
      <c r="Q24" s="4">
        <f t="shared" si="1"/>
        <v>66930.8</v>
      </c>
      <c r="R24" s="2"/>
    </row>
    <row r="25" spans="1:17" ht="12.75">
      <c r="A25" s="180"/>
      <c r="B25" s="181"/>
      <c r="C25" s="181"/>
      <c r="D25" s="181"/>
      <c r="E25" s="181"/>
      <c r="F25" s="181"/>
      <c r="G25" s="181"/>
      <c r="H25" s="182"/>
      <c r="I25" s="47" t="s">
        <v>62</v>
      </c>
      <c r="J25" s="37"/>
      <c r="K25" s="13"/>
      <c r="L25" s="5"/>
      <c r="M25" s="13"/>
      <c r="N25" s="13"/>
      <c r="O25" s="13"/>
      <c r="P25" s="13"/>
      <c r="Q25" s="13"/>
    </row>
    <row r="26" spans="1:17" ht="12.75">
      <c r="A26" s="183"/>
      <c r="B26" s="184"/>
      <c r="C26" s="184"/>
      <c r="D26" s="184"/>
      <c r="E26" s="184"/>
      <c r="F26" s="184"/>
      <c r="G26" s="184"/>
      <c r="H26" s="185"/>
      <c r="I26" s="47" t="s">
        <v>63</v>
      </c>
      <c r="J26" s="37"/>
      <c r="K26" s="13"/>
      <c r="L26" s="5">
        <f t="shared" si="0"/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</row>
    <row r="27" spans="1:17" ht="12.75" customHeight="1">
      <c r="A27" s="183"/>
      <c r="B27" s="184"/>
      <c r="C27" s="184"/>
      <c r="D27" s="184"/>
      <c r="E27" s="184"/>
      <c r="F27" s="184"/>
      <c r="G27" s="184"/>
      <c r="H27" s="185"/>
      <c r="I27" s="47" t="s">
        <v>64</v>
      </c>
      <c r="J27" s="37"/>
      <c r="K27" s="13"/>
      <c r="L27" s="5">
        <f t="shared" si="0"/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1:17" ht="22.5" customHeight="1">
      <c r="A28" s="183"/>
      <c r="B28" s="184"/>
      <c r="C28" s="184"/>
      <c r="D28" s="184"/>
      <c r="E28" s="184"/>
      <c r="F28" s="184"/>
      <c r="G28" s="184"/>
      <c r="H28" s="185"/>
      <c r="I28" s="47" t="s">
        <v>65</v>
      </c>
      <c r="J28" s="37"/>
      <c r="K28" s="13"/>
      <c r="L28" s="5">
        <f t="shared" si="0"/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ht="11.25" customHeight="1">
      <c r="A29" s="183"/>
      <c r="B29" s="184"/>
      <c r="C29" s="184"/>
      <c r="D29" s="184"/>
      <c r="E29" s="184"/>
      <c r="F29" s="184"/>
      <c r="G29" s="184"/>
      <c r="H29" s="185"/>
      <c r="I29" s="47" t="s">
        <v>66</v>
      </c>
      <c r="J29" s="37"/>
      <c r="K29" s="13"/>
      <c r="L29" s="5">
        <f t="shared" si="0"/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1:17" ht="12.75">
      <c r="A30" s="186"/>
      <c r="B30" s="187"/>
      <c r="C30" s="187"/>
      <c r="D30" s="187"/>
      <c r="E30" s="187"/>
      <c r="F30" s="187"/>
      <c r="G30" s="187"/>
      <c r="H30" s="177"/>
      <c r="I30" s="101" t="s">
        <v>138</v>
      </c>
      <c r="J30" s="37"/>
      <c r="K30" s="13"/>
      <c r="L30" s="5">
        <f t="shared" si="0"/>
        <v>1016365.4000000001</v>
      </c>
      <c r="M30" s="11">
        <f>M21+M22+M23+M24</f>
        <v>431966.5</v>
      </c>
      <c r="N30" s="11">
        <f>N21+N22+N23+N24</f>
        <v>257408.40000000002</v>
      </c>
      <c r="O30" s="11">
        <f>O21+O22+O23+O24</f>
        <v>90471.8</v>
      </c>
      <c r="P30" s="11">
        <f>P21+P22+P23+P24</f>
        <v>135194.90000000002</v>
      </c>
      <c r="Q30" s="11">
        <f>Q21+Q22+Q23+Q24</f>
        <v>101323.8</v>
      </c>
    </row>
  </sheetData>
  <mergeCells count="57">
    <mergeCell ref="G18:G20"/>
    <mergeCell ref="H18:H20"/>
    <mergeCell ref="C15:C17"/>
    <mergeCell ref="D15:D17"/>
    <mergeCell ref="C18:C20"/>
    <mergeCell ref="D18:D20"/>
    <mergeCell ref="E18:E20"/>
    <mergeCell ref="F18:F20"/>
    <mergeCell ref="E15:E17"/>
    <mergeCell ref="F15:F17"/>
    <mergeCell ref="I11:I14"/>
    <mergeCell ref="J11:J14"/>
    <mergeCell ref="G15:G17"/>
    <mergeCell ref="H15:H17"/>
    <mergeCell ref="G11:G14"/>
    <mergeCell ref="H11:H14"/>
    <mergeCell ref="J7:J10"/>
    <mergeCell ref="E7:E10"/>
    <mergeCell ref="F7:F10"/>
    <mergeCell ref="B7:B10"/>
    <mergeCell ref="C7:C10"/>
    <mergeCell ref="D7:D10"/>
    <mergeCell ref="G7:G10"/>
    <mergeCell ref="H7:H10"/>
    <mergeCell ref="I7:I10"/>
    <mergeCell ref="A21:J24"/>
    <mergeCell ref="I15:I20"/>
    <mergeCell ref="J15:J20"/>
    <mergeCell ref="B15:B17"/>
    <mergeCell ref="B18:B20"/>
    <mergeCell ref="A7:A20"/>
    <mergeCell ref="C11:C14"/>
    <mergeCell ref="D11:D14"/>
    <mergeCell ref="E11:E14"/>
    <mergeCell ref="F11:F14"/>
    <mergeCell ref="C1:H1"/>
    <mergeCell ref="B11:B14"/>
    <mergeCell ref="H2:H5"/>
    <mergeCell ref="F2:F5"/>
    <mergeCell ref="G2:G5"/>
    <mergeCell ref="A25:H30"/>
    <mergeCell ref="J1:J5"/>
    <mergeCell ref="L1:L5"/>
    <mergeCell ref="K1:K5"/>
    <mergeCell ref="C2:C5"/>
    <mergeCell ref="D2:D5"/>
    <mergeCell ref="E2:E5"/>
    <mergeCell ref="A6:Q6"/>
    <mergeCell ref="A1:A5"/>
    <mergeCell ref="B1:B5"/>
    <mergeCell ref="O2:O5"/>
    <mergeCell ref="I1:I5"/>
    <mergeCell ref="M1:Q1"/>
    <mergeCell ref="M2:M5"/>
    <mergeCell ref="N2:N5"/>
    <mergeCell ref="P2:P5"/>
    <mergeCell ref="Q2:Q5"/>
  </mergeCells>
  <printOptions/>
  <pageMargins left="0.42" right="0.26" top="0.4" bottom="0.38" header="0.34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san</cp:lastModifiedBy>
  <cp:lastPrinted>2012-04-05T11:12:16Z</cp:lastPrinted>
  <dcterms:created xsi:type="dcterms:W3CDTF">2011-12-21T14:53:35Z</dcterms:created>
  <dcterms:modified xsi:type="dcterms:W3CDTF">2012-04-05T11:16:50Z</dcterms:modified>
  <cp:category/>
  <cp:version/>
  <cp:contentType/>
  <cp:contentStatus/>
</cp:coreProperties>
</file>