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5480" windowHeight="4185" activeTab="8"/>
  </bookViews>
  <sheets>
    <sheet name="№1" sheetId="1" r:id="rId1"/>
    <sheet name="№2" sheetId="2" r:id="rId2"/>
    <sheet name="№3" sheetId="3" r:id="rId3"/>
    <sheet name="№4" sheetId="4" r:id="rId4"/>
    <sheet name="№5" sheetId="5" r:id="rId5"/>
    <sheet name="№6" sheetId="6" r:id="rId6"/>
    <sheet name="№8" sheetId="7" r:id="rId7"/>
    <sheet name="№9" sheetId="8" r:id="rId8"/>
    <sheet name="№10" sheetId="9" r:id="rId9"/>
  </sheets>
  <definedNames>
    <definedName name="_xlnm._FilterDatabase" localSheetId="7" hidden="1">'№9'!$G$9:$G$157</definedName>
    <definedName name="Pfujkjdrb_lkz_gtxfnb">#REF!</definedName>
    <definedName name="Z_1D767D7F_3A7F_4027_AABF_9FB18720D692_.wvu.Cols" localSheetId="1" hidden="1">'№2'!#REF!,'№2'!#REF!</definedName>
    <definedName name="Z_1D767D7F_3A7F_4027_AABF_9FB18720D692_.wvu.Cols" localSheetId="2" hidden="1">'№3'!#REF!,'№3'!#REF!</definedName>
    <definedName name="Z_1D767D7F_3A7F_4027_AABF_9FB18720D692_.wvu.FilterData" localSheetId="2" hidden="1">'№3'!$A$14:$AZ$151</definedName>
    <definedName name="Z_1D767D7F_3A7F_4027_AABF_9FB18720D692_.wvu.PrintArea" localSheetId="1" hidden="1">'№2'!$A$1:$I$111</definedName>
    <definedName name="Z_1D767D7F_3A7F_4027_AABF_9FB18720D692_.wvu.PrintArea" localSheetId="2" hidden="1">'№3'!$A$1:$I$151</definedName>
    <definedName name="Z_1D767D7F_3A7F_4027_AABF_9FB18720D692_.wvu.PrintTitles" localSheetId="1" hidden="1">'№2'!$9:$12</definedName>
    <definedName name="Z_1D767D7F_3A7F_4027_AABF_9FB18720D692_.wvu.PrintTitles" localSheetId="2" hidden="1">'№3'!$11:$14</definedName>
    <definedName name="Z_1D767D7F_3A7F_4027_AABF_9FB18720D692_.wvu.Rows" localSheetId="1" hidden="1">'№2'!#REF!,'№2'!#REF!,'№2'!#REF!</definedName>
    <definedName name="Z_1D767D7F_3A7F_4027_AABF_9FB18720D692_.wvu.Rows" localSheetId="2" hidden="1">'№3'!$1:$3,'№3'!#REF!,'№3'!#REF!,'№3'!#REF!,'№3'!#REF!,'№3'!#REF!,'№3'!#REF!,'№3'!#REF!,'№3'!#REF!,'№3'!#REF!,'№3'!#REF!,'№3'!#REF!,'№3'!#REF!,'№3'!#REF!,'№3'!#REF!,'№3'!#REF!,'№3'!#REF!,'№3'!#REF!</definedName>
    <definedName name="Z_320DDB09_FBA8_4E1A_90A7_41493CE887A1_.wvu.Cols" localSheetId="1" hidden="1">'№2'!#REF!,'№2'!#REF!</definedName>
    <definedName name="Z_320DDB09_FBA8_4E1A_90A7_41493CE887A1_.wvu.Cols" localSheetId="2" hidden="1">'№3'!#REF!,'№3'!#REF!</definedName>
    <definedName name="Z_320DDB09_FBA8_4E1A_90A7_41493CE887A1_.wvu.FilterData" localSheetId="2" hidden="1">'№3'!$A$15:$A$132</definedName>
    <definedName name="Z_320DDB09_FBA8_4E1A_90A7_41493CE887A1_.wvu.PrintArea" localSheetId="1" hidden="1">'№2'!$A$1:$I$98</definedName>
    <definedName name="Z_320DDB09_FBA8_4E1A_90A7_41493CE887A1_.wvu.PrintArea" localSheetId="2" hidden="1">'№3'!$A$1:$I$131</definedName>
    <definedName name="Z_320DDB09_FBA8_4E1A_90A7_41493CE887A1_.wvu.Rows" localSheetId="1" hidden="1">'№2'!#REF!,'№2'!#REF!,'№2'!#REF!,'№2'!#REF!,'№2'!$74:$74,'№2'!#REF!,'№2'!#REF!,'№2'!#REF!,'№2'!$83:$83,'№2'!#REF!,'№2'!#REF!,'№2'!#REF!,'№2'!#REF!,'№2'!#REF!,'№2'!#REF!</definedName>
    <definedName name="Z_320DDB09_FBA8_4E1A_90A7_41493CE887A1_.wvu.Rows" localSheetId="2" hidden="1">'№3'!$1:$3</definedName>
    <definedName name="Z_55FBEA9C_3FBC_4C2C_9CDD_81DB4A50B154_.wvu.Cols" localSheetId="1" hidden="1">'№2'!#REF!,'№2'!#REF!</definedName>
    <definedName name="Z_55FBEA9C_3FBC_4C2C_9CDD_81DB4A50B154_.wvu.Cols" localSheetId="2" hidden="1">'№3'!#REF!,'№3'!#REF!</definedName>
    <definedName name="Z_55FBEA9C_3FBC_4C2C_9CDD_81DB4A50B154_.wvu.FilterData" localSheetId="2" hidden="1">'№3'!$A$14:$AZ$132</definedName>
    <definedName name="Z_55FBEA9C_3FBC_4C2C_9CDD_81DB4A50B154_.wvu.PrintArea" localSheetId="1" hidden="1">'№2'!$A$1:$I$102</definedName>
    <definedName name="Z_55FBEA9C_3FBC_4C2C_9CDD_81DB4A50B154_.wvu.PrintArea" localSheetId="2" hidden="1">'№3'!$A$1:$I$141</definedName>
    <definedName name="Z_55FBEA9C_3FBC_4C2C_9CDD_81DB4A50B154_.wvu.Rows" localSheetId="1" hidden="1">'№2'!#REF!,'№2'!#REF!,'№2'!#REF!,'№2'!$52:$54,'№2'!$62:$62,'№2'!#REF!,'№2'!#REF!,'№2'!$74:$74,'№2'!#REF!,'№2'!#REF!,'№2'!#REF!,'№2'!$83:$83,'№2'!#REF!,'№2'!#REF!,'№2'!#REF!,'№2'!#REF!,'№2'!#REF!,'№2'!#REF!</definedName>
    <definedName name="Z_55FBEA9C_3FBC_4C2C_9CDD_81DB4A50B154_.wvu.Rows" localSheetId="2" hidden="1">'№3'!$1:$3,'№3'!#REF!,'№3'!#REF!,'№3'!$27:$27,'№3'!#REF!,'№3'!#REF!,'№3'!#REF!,'№3'!$38:$38,'№3'!#REF!,'№3'!$43:$43,'№3'!#REF!,'№3'!$60:$60,'№3'!#REF!,'№3'!$61:$67,'№3'!#REF!,'№3'!$78:$80,'№3'!#REF!,'№3'!$87:$110,'№3'!#REF!</definedName>
    <definedName name="Z_8182C82F_4179_437B_82A5_A0F1DB59C261_.wvu.FilterData" localSheetId="2" hidden="1">'№3'!$A$15:$A$132</definedName>
    <definedName name="Z_A47C3E8F_8E3D_438E_864D_FF8A86EB29FB_.wvu.PrintArea" localSheetId="1" hidden="1">'№2'!$A$1:$I$102</definedName>
    <definedName name="Z_AD77E662_1A59_48FE_B650_EFF948C00338_.wvu.FilterData" localSheetId="2" hidden="1">'№3'!$A$15:$A$132</definedName>
    <definedName name="Z_BB919BB1_78FC_411F_B89B_EE52A9A99CCD_.wvu.Cols" localSheetId="1" hidden="1">'№2'!#REF!,'№2'!#REF!</definedName>
    <definedName name="Z_BB919BB1_78FC_411F_B89B_EE52A9A99CCD_.wvu.Cols" localSheetId="2" hidden="1">'№3'!#REF!,'№3'!#REF!</definedName>
    <definedName name="Z_BB919BB1_78FC_411F_B89B_EE52A9A99CCD_.wvu.FilterData" localSheetId="2" hidden="1">'№3'!$A$14:$AZ$132</definedName>
    <definedName name="Z_BB919BB1_78FC_411F_B89B_EE52A9A99CCD_.wvu.PrintArea" localSheetId="1" hidden="1">'№2'!$A$1:$I$102</definedName>
    <definedName name="Z_BB919BB1_78FC_411F_B89B_EE52A9A99CCD_.wvu.PrintArea" localSheetId="2" hidden="1">'№3'!$A$1:$I$131</definedName>
    <definedName name="Z_BB919BB1_78FC_411F_B89B_EE52A9A99CCD_.wvu.Rows" localSheetId="1" hidden="1">'№2'!#REF!,'№2'!#REF!,'№2'!#REF!,'№2'!#REF!,'№2'!$52:$54,'№2'!$62:$62,'№2'!#REF!,'№2'!#REF!,'№2'!#REF!,'№2'!$74:$74,'№2'!#REF!,'№2'!#REF!,'№2'!$83:$83,'№2'!$87:$98,'№2'!#REF!,'№2'!#REF!</definedName>
    <definedName name="Z_BB919BB1_78FC_411F_B89B_EE52A9A99CCD_.wvu.Rows" localSheetId="2" hidden="1">'№3'!$1:$3,'№3'!#REF!,'№3'!$27:$27,'№3'!#REF!,'№3'!#REF!,'№3'!#REF!,'№3'!$38:$38,'№3'!#REF!,'№3'!$43:$43,'№3'!#REF!,'№3'!$60:$60,'№3'!#REF!,'№3'!$61:$67,'№3'!#REF!,'№3'!$78:$80,'№3'!#REF!,'№3'!$87:$110,'№3'!#REF!,'№3'!#REF!,'№3'!#REF!,'№3'!#REF!,'№3'!#REF!,'№3'!$129:$129,'№3'!#REF!</definedName>
    <definedName name="Z_C0D6CD41_0FD1_49C4_B712_F128344CF647_.wvu.Cols" localSheetId="1" hidden="1">'№2'!#REF!,'№2'!#REF!</definedName>
    <definedName name="Z_C0D6CD41_0FD1_49C4_B712_F128344CF647_.wvu.Cols" localSheetId="2" hidden="1">'№3'!#REF!,'№3'!#REF!</definedName>
    <definedName name="Z_C0D6CD41_0FD1_49C4_B712_F128344CF647_.wvu.FilterData" localSheetId="2" hidden="1">'№3'!$A$14:$AZ$151</definedName>
    <definedName name="Z_C0D6CD41_0FD1_49C4_B712_F128344CF647_.wvu.PrintArea" localSheetId="1" hidden="1">'№2'!$A$1:$I$111</definedName>
    <definedName name="Z_C0D6CD41_0FD1_49C4_B712_F128344CF647_.wvu.PrintArea" localSheetId="2" hidden="1">'№3'!$A$1:$I$151</definedName>
    <definedName name="Z_C0D6CD41_0FD1_49C4_B712_F128344CF647_.wvu.PrintTitles" localSheetId="1" hidden="1">'№2'!$9:$12</definedName>
    <definedName name="Z_C0D6CD41_0FD1_49C4_B712_F128344CF647_.wvu.PrintTitles" localSheetId="2" hidden="1">'№3'!$11:$14</definedName>
    <definedName name="Z_C0D6CD41_0FD1_49C4_B712_F128344CF647_.wvu.Rows" localSheetId="1" hidden="1">'№2'!#REF!,'№2'!#REF!,'№2'!#REF!</definedName>
    <definedName name="Z_C0D6CD41_0FD1_49C4_B712_F128344CF647_.wvu.Rows" localSheetId="2" hidden="1">'№3'!$1:$3,'№3'!#REF!,'№3'!#REF!,'№3'!#REF!,'№3'!#REF!,'№3'!#REF!,'№3'!#REF!,'№3'!#REF!,'№3'!#REF!,'№3'!#REF!,'№3'!#REF!,'№3'!#REF!,'№3'!#REF!,'№3'!#REF!,'№3'!#REF!,'№3'!#REF!,'№3'!#REF!,'№3'!#REF!</definedName>
    <definedName name="Z_CDF83A7A_6F8D_4548_8D63_D97509A38F07_.wvu.Cols" localSheetId="1" hidden="1">'№2'!#REF!,'№2'!#REF!</definedName>
    <definedName name="Z_CDF83A7A_6F8D_4548_8D63_D97509A38F07_.wvu.Cols" localSheetId="2" hidden="1">'№3'!#REF!,'№3'!#REF!</definedName>
    <definedName name="Z_CDF83A7A_6F8D_4548_8D63_D97509A38F07_.wvu.FilterData" localSheetId="2" hidden="1">'№3'!$A$14:$AZ$151</definedName>
    <definedName name="Z_CDF83A7A_6F8D_4548_8D63_D97509A38F07_.wvu.PrintArea" localSheetId="1" hidden="1">'№2'!$A$1:$I$111</definedName>
    <definedName name="Z_CDF83A7A_6F8D_4548_8D63_D97509A38F07_.wvu.PrintArea" localSheetId="2" hidden="1">'№3'!$A$1:$I$151</definedName>
    <definedName name="Z_CDF83A7A_6F8D_4548_8D63_D97509A38F07_.wvu.PrintTitles" localSheetId="1" hidden="1">'№2'!$9:$12</definedName>
    <definedName name="Z_CDF83A7A_6F8D_4548_8D63_D97509A38F07_.wvu.PrintTitles" localSheetId="2" hidden="1">'№3'!$11:$14</definedName>
    <definedName name="Z_CDF83A7A_6F8D_4548_8D63_D97509A38F07_.wvu.Rows" localSheetId="1" hidden="1">'№2'!#REF!,'№2'!#REF!,'№2'!#REF!,'№2'!#REF!,'№2'!#REF!,'№2'!#REF!,'№2'!#REF!,'№2'!#REF!,'№2'!#REF!,'№2'!#REF!,'№2'!#REF!,'№2'!#REF!,'№2'!#REF!,'№2'!#REF!,'№2'!#REF!,'№2'!#REF!,'№2'!#REF!,'№2'!#REF!,'№2'!#REF!,'№2'!#REF!,'№2'!#REF!,'№2'!#REF!,'№2'!#REF!,'№2'!#REF!,'№2'!#REF!</definedName>
    <definedName name="Z_CDF83A7A_6F8D_4548_8D63_D97509A38F07_.wvu.Rows" localSheetId="2" hidden="1">'№3'!$1:$3,'№3'!#REF!,'№3'!#REF!,'№3'!#REF!,'№3'!#REF!,'№3'!#REF!,'№3'!#REF!,'№3'!#REF!,'№3'!#REF!,'№3'!#REF!,'№3'!#REF!,'№3'!#REF!,'№3'!#REF!,'№3'!#REF!,'№3'!#REF!,'№3'!#REF!,'№3'!#REF!,'№3'!#REF!,'№3'!#REF!,'№3'!#REF!,'№3'!#REF!,'№3'!#REF!,'№3'!#REF!,'№3'!#REF!,'№3'!#REF!,'№3'!#REF!,'№3'!#REF!,'№3'!#REF!,'№3'!#REF!,'№3'!#REF!,'№3'!#REF!,'№3'!#REF!,'№3'!#REF!,'№3'!#REF!,'№3'!#REF!,'№3'!#REF!</definedName>
    <definedName name="Z_D733478A_EE58_449F_AC74_766E540A8B9D_.wvu.FilterData" localSheetId="2" hidden="1">'№3'!$A$15:$A$132</definedName>
    <definedName name="_xlnm.Print_Titles" localSheetId="0">'№1'!$7:$8</definedName>
    <definedName name="_xlnm.Print_Titles" localSheetId="1">'№2'!$9:$12</definedName>
    <definedName name="_xlnm.Print_Titles" localSheetId="2">'№3'!$11:$14</definedName>
    <definedName name="_xlnm.Print_Titles" localSheetId="3">'№4'!$A:$A</definedName>
    <definedName name="_xlnm.Print_Titles" localSheetId="4">'№5'!$A:$A</definedName>
    <definedName name="_xlnm.Print_Titles" localSheetId="6">'№8'!$7:$8</definedName>
    <definedName name="_xlnm.Print_Area" localSheetId="0">'№1'!$A$1:$F$74</definedName>
    <definedName name="_xlnm.Print_Area" localSheetId="8">'№10'!$A$1:$J$58</definedName>
    <definedName name="_xlnm.Print_Area" localSheetId="1">'№2'!$A$1:$I$111</definedName>
    <definedName name="_xlnm.Print_Area" localSheetId="2">'№3'!$A$1:$I$151</definedName>
    <definedName name="_xlnm.Print_Area" localSheetId="3">'№4'!$A$1:$AF$57</definedName>
    <definedName name="_xlnm.Print_Area" localSheetId="4">'№5'!$A$1:$AD$60</definedName>
    <definedName name="_xlnm.Print_Area" localSheetId="5">'№6'!$A$1:$F$22</definedName>
    <definedName name="_xlnm.Print_Area" localSheetId="6">'№8'!$A$1:$F$64</definedName>
    <definedName name="_xlnm.Print_Area" localSheetId="7">'№9'!$A$1:$G$157</definedName>
  </definedNames>
  <calcPr fullCalcOnLoad="1"/>
</workbook>
</file>

<file path=xl/sharedStrings.xml><?xml version="1.0" encoding="utf-8"?>
<sst xmlns="http://schemas.openxmlformats.org/spreadsheetml/2006/main" count="1333" uniqueCount="704">
  <si>
    <t>13030100</t>
  </si>
  <si>
    <t>19000000</t>
  </si>
  <si>
    <t xml:space="preserve">на проведення виборів депутатів Верховної Ради Автономної Республіки Крим, місцевих рад та сільських, селищних, міських голів </t>
  </si>
  <si>
    <t>Додаток 8</t>
  </si>
  <si>
    <t>100101</t>
  </si>
  <si>
    <t>Житлово-експлуатаційне господарство</t>
  </si>
  <si>
    <t>120201</t>
  </si>
  <si>
    <t xml:space="preserve">Періодичні видання (газети та журнали) </t>
  </si>
  <si>
    <t>210105</t>
  </si>
  <si>
    <t>Розділ 7.12 "Розвиток інформаційного простору" Програми економічного і соціального розвитку Донецької області на 2011 рік</t>
  </si>
  <si>
    <t xml:space="preserve">Соціальні програми і заходи державних органів у справах молоді </t>
  </si>
  <si>
    <t xml:space="preserve">Соціальні програми і заходи державних органів з питань забезпечення рівних прав та можливостей жінок і чоловіків </t>
  </si>
  <si>
    <t xml:space="preserve">Утримання клубів підлітків за місцем проживання </t>
  </si>
  <si>
    <t xml:space="preserve">Інші видатки </t>
  </si>
  <si>
    <t xml:space="preserve">Соціальні програми і заходи державних органів у справах сім'ї </t>
  </si>
  <si>
    <t>Пеpшотравневий р-н</t>
  </si>
  <si>
    <t>Слов'янський р-н</t>
  </si>
  <si>
    <t>Стаpобешівський р-н</t>
  </si>
  <si>
    <t>Тельманівський р-н</t>
  </si>
  <si>
    <t>Шахтаpський р-н</t>
  </si>
  <si>
    <t>Ясинуватcький р-н</t>
  </si>
  <si>
    <t xml:space="preserve">Обласний </t>
  </si>
  <si>
    <t>м. Костянтинівка</t>
  </si>
  <si>
    <t>м. Краматорськ</t>
  </si>
  <si>
    <t>м. Красноармійськ</t>
  </si>
  <si>
    <t>м. Красний Лиман</t>
  </si>
  <si>
    <t>м. Макіївка</t>
  </si>
  <si>
    <t>м. Маріуполь</t>
  </si>
  <si>
    <t>м. Новогродівка</t>
  </si>
  <si>
    <t>м. Селидове</t>
  </si>
  <si>
    <t>м. Слов'янськ</t>
  </si>
  <si>
    <t>м. Сніжне</t>
  </si>
  <si>
    <t>м. Торез</t>
  </si>
  <si>
    <t>м. Вугледар</t>
  </si>
  <si>
    <t>м. Харцизьк</t>
  </si>
  <si>
    <t>м. Шахтарськ</t>
  </si>
  <si>
    <t>Великоновосілківський р-н</t>
  </si>
  <si>
    <t>Володаpський р-н</t>
  </si>
  <si>
    <t>Добpопільський р-н</t>
  </si>
  <si>
    <t>Костянтинівський р-н</t>
  </si>
  <si>
    <t>Кpасноаpмійський р-н</t>
  </si>
  <si>
    <t>Маp'їнський р-н</t>
  </si>
  <si>
    <t>Hовоазовський р-н</t>
  </si>
  <si>
    <t>Додаток 2</t>
  </si>
  <si>
    <t>Додаток 3</t>
  </si>
  <si>
    <t>130107</t>
  </si>
  <si>
    <t xml:space="preserve">Видатки на проведення робіт, пов'язаних із будівництвом, реконструкцією, ремонтом та утриманням автомобільних доріг </t>
  </si>
  <si>
    <t xml:space="preserve">Програма стабілізації та соціально-економічного розвитку територій </t>
  </si>
  <si>
    <t xml:space="preserve">Цільові фонди </t>
  </si>
  <si>
    <t xml:space="preserve">Охорона та раціональне використання природних ресурсів </t>
  </si>
  <si>
    <t xml:space="preserve">Резервний фонд </t>
  </si>
  <si>
    <t>Перелік інвестиційних проектів за пріоритетними напрямками економічного і соціально розвитку Донецької області на 2011 рік Програми економічного і соціального розвитку Донецької області на 2011 рік</t>
  </si>
  <si>
    <t>41021200</t>
  </si>
  <si>
    <t>41021300</t>
  </si>
  <si>
    <t>41022000</t>
  </si>
  <si>
    <t>250319</t>
  </si>
  <si>
    <t>250325</t>
  </si>
  <si>
    <t>250331</t>
  </si>
  <si>
    <t xml:space="preserve">компенсація за пільговий  проїзд у залізничному транспорті </t>
  </si>
  <si>
    <t xml:space="preserve"> капітальний ремонт будівель (квартир), санаторно-курортне лікування, компенсація видатків на автомобільне паливо, поховання, спорудження пам'ятників, одноразова допомога у  разі смерті, компенсація за пільговий міжміський проїзд громадян, які постраждали внаслідок  аварії на ЧАЕС, компенсація за пільговий проїзд повітряним  транспортом</t>
  </si>
  <si>
    <t>Внутрішнє фінансування</t>
  </si>
  <si>
    <t>в т.ч. бюджет розвитку</t>
  </si>
  <si>
    <t>Додаток 6</t>
  </si>
  <si>
    <t>Додаток 10</t>
  </si>
  <si>
    <t xml:space="preserve">                                        Додаток 9        </t>
  </si>
  <si>
    <t xml:space="preserve">                                 до рішення обласної ради</t>
  </si>
  <si>
    <t>Теплові мережі</t>
  </si>
  <si>
    <t>Придбання приладів обліку (лічильників теплової енергії) для ОКП "Донецьктеплокомуненерго"</t>
  </si>
  <si>
    <t>Закупівля установок електрогенераторних з дизельними двигунами внутрішнього згорання для ОКП"Донецьктеплокомуненерго"</t>
  </si>
  <si>
    <t>Вищі заклади освіти ІІІ та ІV рівня акредитації</t>
  </si>
  <si>
    <t>Виконання проекту "Будівництво водоводу Д=400 мм від мереж КП "Компанія "Вода Донбасу" до ВНС "Восточний - 2" з реконструкцією ВНС м.Макіївка" в частині реконструкції Верхньокальміуської фільтрувальної станції</t>
  </si>
  <si>
    <t>Головне управління капітального будівництва</t>
  </si>
  <si>
    <t>Реставрація Донецької обласної наукової бібліотеки ім.Крупської, м.Донецьк</t>
  </si>
  <si>
    <t xml:space="preserve">Розділ 3.8 " Виставково-конгресна діяльність" Програми економічного і соціального розвитку Донецької області на 2012 рік </t>
  </si>
  <si>
    <t>Реконструкція системи теплопостачання, м.Зугрес (проектно-вишукувальні роботи)</t>
  </si>
  <si>
    <t>2012 рік</t>
  </si>
  <si>
    <t>бюджет розвитку</t>
  </si>
  <si>
    <t>РАЗОМ</t>
  </si>
  <si>
    <t>тис.грн.</t>
  </si>
  <si>
    <t>за головними розпорядниками коштів</t>
  </si>
  <si>
    <t>Донецька обласна рада</t>
  </si>
  <si>
    <t xml:space="preserve">  Назва головного розпорядника коштів</t>
  </si>
  <si>
    <t>Інші видатки на соціальний захист населення</t>
  </si>
  <si>
    <t>Інші видатки</t>
  </si>
  <si>
    <t>Управління освіти і науки облдержадміністрації</t>
  </si>
  <si>
    <t>В С Ь О Г О     В И Д А Т К І В:</t>
  </si>
  <si>
    <t xml:space="preserve">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</si>
  <si>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Головне фінансове управління облдержадміністрації</t>
  </si>
  <si>
    <t>Субвенції загального фонду:</t>
  </si>
  <si>
    <t>ВСЬОГО</t>
  </si>
  <si>
    <t>110201   110202   110204</t>
  </si>
  <si>
    <t>Збереження природно-заповідного фонду</t>
  </si>
  <si>
    <t xml:space="preserve">Діяльність і послуги, не віднесені до інших категорій </t>
  </si>
  <si>
    <t>210110</t>
  </si>
  <si>
    <t xml:space="preserve">Заходи з організації рятування на водах </t>
  </si>
  <si>
    <t xml:space="preserve">Спеціалізовані поліклініки (в т. ч. диспансери, медико-санітарні частини, пересувні консультативні діагностичні центри тощо, які не мають ліжкового фонду) </t>
  </si>
  <si>
    <t xml:space="preserve">240601  240602  240603  240604 </t>
  </si>
  <si>
    <t>250313</t>
  </si>
  <si>
    <t>250376</t>
  </si>
  <si>
    <t>250102</t>
  </si>
  <si>
    <t>240601  240602  240603  240604  240605</t>
  </si>
  <si>
    <t>Код</t>
  </si>
  <si>
    <t xml:space="preserve">Органи місцевого самоврядування </t>
  </si>
  <si>
    <t>Освіта</t>
  </si>
  <si>
    <t xml:space="preserve">Вищі заклади освіти III та IV рівнів акредитації </t>
  </si>
  <si>
    <t>Охорона здоров'я </t>
  </si>
  <si>
    <t>Програми і заходи центрів соціальних служб для сім'ї, дітей та молоді</t>
  </si>
  <si>
    <t>Розділ 5.5 "Розвиток гуманітарної сфери. Охорона здоров'я" Програми економічного і соціального розвитку Донецької області на 2012 рік</t>
  </si>
  <si>
    <t xml:space="preserve">Капітальні вкладення </t>
  </si>
  <si>
    <t>Реконструкція гуртожитку №1 Донецького училища культури, м.Донецьк (ІІ черга)</t>
  </si>
  <si>
    <t>250366</t>
  </si>
  <si>
    <t>здійснення заходів щодо соціально-економічного розвитку окремих територій </t>
  </si>
  <si>
    <t>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</si>
  <si>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виплату допомоги сім`ям з дітьми, малозабезпеченим сім"ям, інвалідам з дитинства, дітям - інвалідам та тимчасової державної допомоги дітям</t>
  </si>
  <si>
    <t>Розробка та корегування проектно-кошторисної документації по об'єктах комунальної власності</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</si>
  <si>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</si>
  <si>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41035600</t>
  </si>
  <si>
    <t>Загальноосвiтнi школи (в т.ч. школа-дитячий садок, iнтернат при школi), спецiалiзованi школи, лiцеї, гiмназiї, колегiуми</t>
  </si>
  <si>
    <t>Рішення обласної ради від 06.12.2001 №3/22-555 "Про призначення стипендій переможцям (призерам) Міжнародних предметних, Всеукраїнських учнівських олімпіад"</t>
  </si>
  <si>
    <t>Донецька загальноосвітня школа I-ІІІ ступеня №61, м.Донецьк (реконструкція)</t>
  </si>
  <si>
    <t xml:space="preserve">Єнакіївська загальноосвітня школа І-ІІІ ступенів №34, м.Єнакієве - реконструкція  </t>
  </si>
  <si>
    <t>Тельманівський навчально-виховний комплекс «Загальноосвітня школа І-ІІ ступеня – багатопрофільний ліцей», с.Тельманове (реконструкція)</t>
  </si>
  <si>
    <t xml:space="preserve">Будівництво школи кварталу 88,  м.Горлівка   </t>
  </si>
  <si>
    <t>загальний фонд</t>
  </si>
  <si>
    <t>спеціальний фонд</t>
  </si>
  <si>
    <t xml:space="preserve">Дитячий оздоровчий комплекс «Смарагдове містечко», будівництво загальноосвітньої школи на 440 місць, м.Святогірськ  </t>
  </si>
  <si>
    <t xml:space="preserve">Ясла-садок №105 по вул. Оленіна, 16 м.Горлівка - реконструкція  </t>
  </si>
  <si>
    <t>Реконструкція колишнього садка "Зірочка" для створення навчального закладу нового типу "Школа-дошкільний навчальний заклад", м.Жданівка</t>
  </si>
  <si>
    <t>Реконструкція та капітальний ремонт дитячого садка "Аліса" з встановленням блочної міні-котельні,  смт.Мангуш, Першотравневий район</t>
  </si>
  <si>
    <t>Реконструкція КП "РСК "Олімпійський" (основний стадіон), м.Донецьк</t>
  </si>
  <si>
    <t>Співфінансування по об'єктах, що фінансуються у 2012 році за рахунок субвенції з державного бюджету місцевим бюджетам на здійснення заходів щодо соціально-економічного розвитку окремих територій в т.ч.:</t>
  </si>
  <si>
    <t>Рішення обласної ради від 24.03.2000 №23/12-271 "Про призначення стипендій Донецької обласної ради для обдарованих учнів, студентів та аспірантів учбових закладів Донецької області"</t>
  </si>
  <si>
    <t>070501</t>
  </si>
  <si>
    <t>Професiйно-технiчнi заклади освіти</t>
  </si>
  <si>
    <t>Вищi заклади освіти I та II рiвнiв акредитацiї</t>
  </si>
  <si>
    <t>Вищi заклади освіти III та IV рiвнiв акредитацiї</t>
  </si>
  <si>
    <t>Розділ 5.5 "Розвиток гуманітарної сфери. Освіта" Програми економічного і соціального розвитку Донецької області на 2012 рік. Утримання дітей-сиріт та дітей, позбавлених батьківського піклування, які навчаються у ліцеї при Донбаській національній академії будівництва і архітектури</t>
  </si>
  <si>
    <t>Управління у справах сім'ї молоді та спорту облдержадміністрації</t>
  </si>
  <si>
    <t>Розділ 5.5 "Розвиток гуманітарної сфери.Підтримка сім'ї, дітей та молоді" Програми економічного і соціального розвитку Донецької області на 2012 рік. Утримання комунального закладу "Донецький обласний дитячо-молодіжний центр"</t>
  </si>
  <si>
    <t>Розділ 5.5 "Розвиток гуманітарної сфери.Підтримка сім'ї, дітей та молоді" Програми економічного і соціального розвитку Донецької області на 2012 рік.Утримання соціальних закладів</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</si>
  <si>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</si>
  <si>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130112</t>
  </si>
  <si>
    <t xml:space="preserve">Рішення обласної ради від 28.12.2011  "Про стипендії перспективним спортсменам з олімпійських видів спорту". Стипендії обласної ради для перспективних спортсменів Донецької області з олімпійських видів спорту, які здатні забезпечити успішний виступ на Олімпійських, Юнацьких Олімпійських іграх, чемпіонатах світу та Європи </t>
  </si>
  <si>
    <t>Розділ 5.5 "Розвиток гуманітарної сфери.Фізична культура і спорт" Програми економічного і соціального розвитку Донецької області на 2012 рік. Фінансова підтримка автомобільного клубу "Циклон"</t>
  </si>
  <si>
    <t>070307</t>
  </si>
  <si>
    <t xml:space="preserve">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 </t>
  </si>
  <si>
    <t>070401</t>
  </si>
  <si>
    <t xml:space="preserve">Позашкільні заклади освіти, заходи із позашкільної роботи з дітьми </t>
  </si>
  <si>
    <t>Філармонії, музичні колективи та інші мистецькі заклади та заходи</t>
  </si>
  <si>
    <t>Рішення обласної ради від 07.04.2005 № 4/27-644 "Про підтримку відомих діячів культури і мистецтва, обдарованої творчої молоді Донецької області"</t>
  </si>
  <si>
    <t>Розділ 5.5 "Розвиток гуманітарної сфери. Культура, туризм" Програми економічного і соціального розвитку Донецької області на 2012 рік. Надання фінансової підтримки комунальному підприємству "Донецьккіновідеопрокат"</t>
  </si>
  <si>
    <t>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</si>
  <si>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Розробка проектно-кошторисної документації з реконструкції КП РСК "Олімпійський" (розминковий стадіон)</t>
  </si>
  <si>
    <t>Розробка проектно-кошторисної документації з реконструкції КП РСК "Олімпійський" (основний стадіон)</t>
  </si>
  <si>
    <t xml:space="preserve">Всього </t>
  </si>
  <si>
    <t>Розділ 7 "Розвиток міст та районів області" Програми економічного і соціального розвитку Донецької області на 2012 рік (на соціально-економічний розвиток)</t>
  </si>
  <si>
    <t>Розділ 8.1 "Підтримка малого і середнього бізнесу" Програми економічного і соціального розвитку Донецької області на 2011 рік</t>
  </si>
  <si>
    <t>Розділ 9. Організаційне забезпечення виконання Програми.Регіональна кадрова політика Програми економічного та соціального розвитку Донецької області на 2012 рік. Нагородження громадян та колективів за досягнення у різних сферах життєдіяльності, створення матеріальних і духовних цінностей, вагомий внесок у соціально-економічний розвиток Донецької області</t>
  </si>
  <si>
    <t>Розділ 5.4. "Соціальний захист" Програми економічного і соціального розвитку Донецької області на 2012 рік (надання пільг інвалідам по зору 1 та 2 групи, дітям-інвалідам по зору до 18 років на житлово-комунальні послуги)</t>
  </si>
  <si>
    <t>Розділ 5.4. "Соціальний захист" Програми економічного і соціального розвитку Донецької області на 2012 рік (допомога обласної ради учням професійно-технічних навчальних закладів і студентам ви-щих навчальних закладів  I–IV рівнів акредитації з числа дітей</t>
  </si>
  <si>
    <t>081006</t>
  </si>
  <si>
    <t>Програми і централізовані заходи з імунопрофілактики</t>
  </si>
  <si>
    <t>Закон України від 21.10.2009 № 1658-VI «Про затвердження Загальнодержавної програми імунопрофілактики та захисту населення від інфекційних хвороб на 2009-2015 роки»
Розпорядження голови облдержадміністрації від 29.06.2010 № 363 «Про затвердження Комплексного плану заходів на 2010-2015 роки з виконання в Донецькій області Загальнодержавної програми імунопрофілактики та захисту населення від інфекційних хвороб на 2009-2015»</t>
  </si>
  <si>
    <t>081008</t>
  </si>
  <si>
    <t>Програми і централізовані заходи профілактики СНІДу</t>
  </si>
  <si>
    <t>Розділ 5.5 "Розвиток гуманітарної сфери. Охорона здоров'я" Програми економічного і соціального розвитку Донецької області на 2012 рік (на надання екстреної допомоги дітям, хворим на гемофілію для Інституту  невідкладної та відновної хірургії ім. В.К. Гусака)</t>
  </si>
  <si>
    <t>Розділ 7 "Розвиток міст та районів області" Програми економічного і соціального розвитку Донецької області на 2012 рік (на проведення фінальної частини чемпіонату Європи 2012 року з футболу)</t>
  </si>
  <si>
    <t xml:space="preserve">Забезпечення оздоровлення дітей та підлітків, які потребують особливої соціальної уваги та підтримки в комунальному підприємстві "Обласний дитячо-молодіжний санаторно-оздоровчий комплекс "ПЕРЛИНА ДОНЕЧЧИНИ"   </t>
  </si>
  <si>
    <t xml:space="preserve">Фінансова підтримка комунального підприємства "Обласний дитячо-молодіжний санаторно-оздоровчий комплекс "ПЕРЛИНА ДОНЕЧЧИНИ"   </t>
  </si>
  <si>
    <t>на подальше впровадження системи електронного документообігу та забезпечення технічних вимог щодо використання інформаційних систем в районних радах</t>
  </si>
  <si>
    <t>090212, 090413, 090417, 091303, 091304 , 091214</t>
  </si>
  <si>
    <t>091214</t>
  </si>
  <si>
    <t xml:space="preserve">Інші установи та заклади </t>
  </si>
  <si>
    <t>рішення обласної ради від 14.05.2010 № 5/28-874 " Про Програму інформатизації Донецької області на 2010-2012 роки"</t>
  </si>
  <si>
    <t>на покращення харчування дітей у дитячих дошкільних  закладах та навчально-виховних комплексах міст та районів області</t>
  </si>
  <si>
    <t>на здійснення заходів, що передбачалися за рахунок коштів субвенції з обласного бюджту у 2011 році, невикористаних на кінець 2011 року та які зберігають своє цільове призначення у 2012 році,  на проведення платежів в поточному році (в тому числі на погашення зобов'язань минулого року та/або потребують відновлення асигнувань поточного року за умови збереження їх цільового призначення, по видатках, що проводилися у 2011 році за рахунок коштів субвенцій з обласного бюджету)</t>
  </si>
  <si>
    <t>Реконструкція фасаду Донецького обласного краєзнавчого музею</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</si>
  <si>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</si>
  <si>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</si>
  <si>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разом </t>
  </si>
  <si>
    <t>для покриття витрат з урахуванням їх цільового призначення по виконаних у минулому році обсягах робіт</t>
  </si>
  <si>
    <t>Розділ 7.7 "Житлово-комунальне господарство" Програми економічного і соціального розвитку Донецької області на 2011 рік</t>
  </si>
  <si>
    <t>Підготовка спортивних об'єктів, на яких проводитиметься чемпіонат світу з легкої атлетики у 2013 році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</si>
  <si>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</si>
  <si>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м. Ясинувата</t>
  </si>
  <si>
    <t>Олександрівський р-н</t>
  </si>
  <si>
    <t>Амвpосіївський р-н</t>
  </si>
  <si>
    <t>Розділ 3.3 "Регуляторна діяльність та розвиток підприємництва" Програми економічного і соціального розвитку Донецької області на 2012 рік</t>
  </si>
  <si>
    <t>Розділ 5.7 "Розвиток житлово-комунального господарства" Програми економічного і соціального розвитку Донецької області на 2012 рік</t>
  </si>
  <si>
    <t>відшкодування державному органу приватизації витрат, пов'язаних з приватизацією об'єктів спільної власності територіальних громад сіл, селищ, міст, що знаходяться в  управлінні обласної ради</t>
  </si>
  <si>
    <t>24</t>
  </si>
  <si>
    <t>Перелік інвестиційних проектів за пріоритетними напрямками економічного і соціально розвитку Донецької області на 2012 рік Програми економічного і соціального розвитку Донецької області на 2012 рік</t>
  </si>
  <si>
    <t>Розділ 5.11 "Розвиток інформаційного простору" Програми економічного і соціального розвитку Донецької області на 2012 рік</t>
  </si>
  <si>
    <t>Розділ 5.10 "Захист населення і територій від надзвичайних ситуацій" Програми економічного і соціального розвитку Донецької області на 2012 рік</t>
  </si>
  <si>
    <t xml:space="preserve">Розділ 6 "Розвиток зовнішньоекономічної діяльності, міжнародної і міжрегіональної співпраці. Формування позитивного міжнародного іміджу України і області" Програми економічного і соціального розвитку Донецької області на 2012 рік </t>
  </si>
  <si>
    <t xml:space="preserve">Розділ 5 "Впровадження Схеми планування Донецької області" Програми економічного і соціального розвитку Донецької області на 2011 рік.     </t>
  </si>
  <si>
    <t>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</si>
  <si>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Заклади культури</t>
  </si>
  <si>
    <t xml:space="preserve">Розділ 5.5 "Розвиток гуманітарної сфери.Підтримка сім'ї, дітей та молоді" Програми економічного і соціального розвитку Донецької області на 2012 рік, у т.ч.  </t>
  </si>
  <si>
    <t>Розділ 5.5 "Розвиток гуманітарної сфери. Культура, туризм" Програми економічного і соціального розвитку Донецької області на 2012 рік. Організація та проведення обласного фотоконкурсу "Донецький край очима його мешканців"</t>
  </si>
  <si>
    <t>170603</t>
  </si>
  <si>
    <t>Інші заходи у сфері електротранспорту</t>
  </si>
  <si>
    <t>на пайову участь в реалізації проектів в рамках Антикризової гуманітарної програми МФ "Відродження"</t>
  </si>
  <si>
    <t>Субвенції з бюджетів міст та районів області та інших областей обласному бюджету</t>
  </si>
  <si>
    <t>080101</t>
  </si>
  <si>
    <t>Лікарні</t>
  </si>
  <si>
    <t xml:space="preserve">Розділ 5.5 "Розвиток гуманітарної сфери" Програми економічного і соціального розвитку Донецької області на 2012 рік </t>
  </si>
  <si>
    <t>Створення центру адронної (протонної) терапії при Донецькому обласному противопухлинному центрі</t>
  </si>
  <si>
    <t>Розділ 7 "Розвиток міст та районів області" Програми економічного і соціального розвитку Донецької області на 2012 рік (на виконання умов порядку, затвердженого постановою Кабінету Міністрів України від 06.02.2012 № 106 "Про затвердження Порядку та умов надання у 2012 році субвенції з державного бюджету місцевим бюджетам на здійснення заходів щодо соціально-економічного розвитку окремих територій")</t>
  </si>
  <si>
    <t>Програма стабілізації та соціально-економічного розвитку територій</t>
  </si>
  <si>
    <t xml:space="preserve">Збори та плата за спеціальне використання природних ресурсів </t>
  </si>
  <si>
    <t>13020100</t>
  </si>
  <si>
    <t>13020300</t>
  </si>
  <si>
    <t>На кінець періоду</t>
  </si>
  <si>
    <t>Капітальні вкладення, в тому числі</t>
  </si>
  <si>
    <t>100000</t>
  </si>
  <si>
    <t xml:space="preserve">Житлово-комунальне господарство </t>
  </si>
  <si>
    <t>100202</t>
  </si>
  <si>
    <t xml:space="preserve">Розділ 7.12 "Розвиток інформаційного простору" Програми економічного і соціального розвитку Донецької області на 2011 рік </t>
  </si>
  <si>
    <t>(тис.грн.)</t>
  </si>
  <si>
    <t>Код типової відомчої класифікації видатків місцевих бюджетів</t>
  </si>
  <si>
    <t>Назва головного розпорядника коштів</t>
  </si>
  <si>
    <t>Назва об’єктів та заходів</t>
  </si>
  <si>
    <t>Вартість об'єкта будівництва згідно з проектно-кошторисною документацією</t>
  </si>
  <si>
    <t>Термін введення об'єкту будівництва в експлуатацію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</si>
  <si>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</si>
  <si>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</si>
  <si>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Капітальні вкладення</t>
  </si>
  <si>
    <t>Підтримка малого і середнього підприємництва</t>
  </si>
  <si>
    <t>Субвенція з державного бюджету місцевим бюджетам на 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</si>
  <si>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</si>
  <si>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 xml:space="preserve">Назва головного розпорядника коштів </t>
  </si>
  <si>
    <t>Найменування програми</t>
  </si>
  <si>
    <t>на централізоване забезпечення комунальних газет області папером</t>
  </si>
  <si>
    <t>Реконструкція житлового фонду с.Розівка Шахтарського району (улаштування навісної вентилюємої фасадної системи)</t>
  </si>
  <si>
    <t xml:space="preserve">на здійснення заходів, що передбачалися за рахунок коштів субвенцій з обласного бюджету у 2011 році, які невикористані на кінець 2011 року та зберігають своє цільове призначення у 2012 році (в тому числі на погашення зобов'язань минулого року та/або відновлення асигнувань поточного року) </t>
  </si>
  <si>
    <t>Капітальні вкладення (погашення зобов’язань за 2011 рік)</t>
  </si>
  <si>
    <t>Газифікація сел.Фураманова, Советський район, м.Макіївка</t>
  </si>
  <si>
    <t>Управління з питань підготовки та проведення фінальної частини чемпіонату Європи 2012 року з футболу облдержадміністрації</t>
  </si>
  <si>
    <t>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</si>
  <si>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Видатки на утримання установ  соціального забезпечення та окремі заходи по соціальному захисту населення</t>
  </si>
  <si>
    <t>Видатки на утримання установ соціального забезпечення та окремі заходи по соціальному захисту населення</t>
  </si>
  <si>
    <t>на придбання медикаментів для забезпечення швидкої медичної допомоги</t>
  </si>
  <si>
    <t>на придбання медичного обладнання (мамографічного, рентгенологічного та апаратів ультразвукової діагностики) вітчизняного виробництва</t>
  </si>
  <si>
    <t>Всього по області</t>
  </si>
  <si>
    <t>Загальний фонд</t>
  </si>
  <si>
    <t>41034500</t>
  </si>
  <si>
    <t>41033700</t>
  </si>
  <si>
    <t>41031600</t>
  </si>
  <si>
    <t>150000</t>
  </si>
  <si>
    <t>150101</t>
  </si>
  <si>
    <t>Будівництво</t>
  </si>
  <si>
    <t xml:space="preserve">На початок періоду </t>
  </si>
  <si>
    <t xml:space="preserve">Зміни обсягів бюджетних коштів </t>
  </si>
  <si>
    <t>Видатки загального фонду</t>
  </si>
  <si>
    <t>210000</t>
  </si>
  <si>
    <t xml:space="preserve">Запобігання та ліквідація надзвичайних ситуацій та наслідків стихійного лиха </t>
  </si>
  <si>
    <t>180404</t>
  </si>
  <si>
    <t xml:space="preserve">Підтримка малого і середнього підприємництва </t>
  </si>
  <si>
    <t xml:space="preserve">Водопровідно-каналізаційне господарство </t>
  </si>
  <si>
    <t>100201</t>
  </si>
  <si>
    <t>Теплові мережі </t>
  </si>
  <si>
    <t xml:space="preserve">Інші неподаткові надходження </t>
  </si>
  <si>
    <t xml:space="preserve">Інші надходження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</si>
  <si>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</si>
  <si>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 xml:space="preserve">Власні надходження бюджетних установ </t>
  </si>
  <si>
    <t>на розробку кошторисної документації та проведення державної експертизи капітальних ремонтів в межах екологічних (зелених інвестицій) (на проведення видатків місцевих бюджетів, що враховуються при визначенні обсягу міжбюджетних трансфертів)</t>
  </si>
  <si>
    <t>Адміністративні збори та платежі, доходи від некомерційної господарської діяльності </t>
  </si>
  <si>
    <t>Спеціальний фонд</t>
  </si>
  <si>
    <t>Найменування</t>
  </si>
  <si>
    <t>250326</t>
  </si>
  <si>
    <t>091101</t>
  </si>
  <si>
    <t>091102</t>
  </si>
  <si>
    <t>091103</t>
  </si>
  <si>
    <t>091104</t>
  </si>
  <si>
    <t>091105</t>
  </si>
  <si>
    <t>091106</t>
  </si>
  <si>
    <t>091107</t>
  </si>
  <si>
    <t>110102</t>
  </si>
  <si>
    <t>110103</t>
  </si>
  <si>
    <t>250344</t>
  </si>
  <si>
    <t>250328</t>
  </si>
  <si>
    <t>250329</t>
  </si>
  <si>
    <t>в тому числі</t>
  </si>
  <si>
    <t>пільги на послуги зв'язку</t>
  </si>
  <si>
    <t>розділ 3.9 "Розвиток земельних відносин" Програми економічного і соціального розвитку Донецької області на 2012 рік</t>
  </si>
  <si>
    <t>на придбання автомобільного палива для мобільних офісів системи праці та соціального захисту населення</t>
  </si>
  <si>
    <t>на укріплення матеріально-технічної бази та проведення ремонтних робіт дитячих молочних кухонь при лікувальних закладах та комунальних підприємств по виготовленню дитячого харчування комунальної власності міст і районів Донецької області</t>
  </si>
  <si>
    <t>за рахунок субвенції з державного бюджету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</si>
  <si>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Головне управління промисловості та розвитку інфраструктури облдержадміністрації</t>
  </si>
  <si>
    <t>за рахунок субвенції з державного бюджету на підготовку спортивних об'єктів, на яких проводитиметься чемпіонат світу з легкої атлетики у 2013 році</t>
  </si>
  <si>
    <t>Внески органів влади АРКрим та органів місцевого самоврядування у статутні фонди суб’єктів підприємницької діяльності</t>
  </si>
  <si>
    <t>Збір за спеціальне використання води (крім збору за спеціальне використання води водних об’єктів місцевого значення)</t>
  </si>
  <si>
    <t>171000</t>
  </si>
  <si>
    <t>Розподіл видатків обласного бюджету на 2012 рік</t>
  </si>
  <si>
    <t>Будівництво хірургічного корпусу КМУ "Клінічна Руднична лікарня" м.Макіївка</t>
  </si>
  <si>
    <t>на вітамінізацію харчування учнів загальноосвітних закладів  міст та районів області</t>
  </si>
  <si>
    <t xml:space="preserve">240601           240602           240603           240604 </t>
  </si>
  <si>
    <t>Розділ 9.3 "Розвиток агропромислового виробництва" Програми економічного і соціального розвитку Донецької області на 2011 рік</t>
  </si>
  <si>
    <t>10</t>
  </si>
  <si>
    <t>13</t>
  </si>
  <si>
    <t>11</t>
  </si>
  <si>
    <t>Перелік об’єктів, видатки на які у 2012 році будуть проводитися за рахунок коштів бюджету розвитку обласного бюджету</t>
  </si>
  <si>
    <t xml:space="preserve">Обсяг видатків з обласного бюджету на 2012 рік </t>
  </si>
  <si>
    <t xml:space="preserve">Будівництво газової топочної дитсадка № 1 у смт.Володарське Володарський район </t>
  </si>
  <si>
    <t>Будівництво піролізної твердотопливної котельні загальноосвітньої школи по вул.Шкільна, буд.1 у с.Новоселівка Тельманівського району</t>
  </si>
  <si>
    <t>41031800</t>
  </si>
  <si>
    <t>41031700</t>
  </si>
  <si>
    <t>41032600</t>
  </si>
  <si>
    <t>41033100</t>
  </si>
  <si>
    <t xml:space="preserve">Дотації вирівнювання з державного бюджету місцевим бюджетам  </t>
  </si>
  <si>
    <t>73</t>
  </si>
  <si>
    <t>09</t>
  </si>
  <si>
    <t>67</t>
  </si>
  <si>
    <t>30</t>
  </si>
  <si>
    <t xml:space="preserve">Розділ 11 "Організаційно-кадрове забезпечення виконання Програми" Програми економічного і соціального розвитку Донецької області на 2011 рік </t>
  </si>
  <si>
    <t>Розділ 8.1"Підтримка малого та середнього бізнесу "Програми економічного і соціального розвитку Донецької області на 2011 рік"</t>
  </si>
  <si>
    <t>250380</t>
  </si>
  <si>
    <t xml:space="preserve">Інші субвенції </t>
  </si>
  <si>
    <t>Управління  містобудування та архітектури облдержадміністрації</t>
  </si>
  <si>
    <t>01</t>
  </si>
  <si>
    <t xml:space="preserve">Додаткова дотація з державного бюджету на вирівнювання фінансової забезпеченості місцевих бюджетів </t>
  </si>
  <si>
    <t>Субвенції</t>
  </si>
  <si>
    <t xml:space="preserve">Перелік державних та регіональних програм та заходів, які фінансуватимуться за рахунок коштів обласного бюджету у 2012 році відповідно до затвердженої Програми економічного та соціального розвитку Донецької області на 2012 рік та фінансувалися по відповідних розділах Програми на 2011 рік, а також за окремими рішеннями обласної ради </t>
  </si>
  <si>
    <t>Збір за першу реєстрацію транспортного засобу</t>
  </si>
  <si>
    <t xml:space="preserve">Податок на доходи фізичних осіб </t>
  </si>
  <si>
    <t>22080400</t>
  </si>
  <si>
    <t>240605</t>
  </si>
  <si>
    <t xml:space="preserve">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</si>
  <si>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до рішення обласної ради</t>
  </si>
  <si>
    <t>Плата за ліцензії на виробництво спирту етилового, коньячного і плодового, алкогольних напоїв та тютюнових виробів  </t>
  </si>
  <si>
    <t>22010600</t>
  </si>
  <si>
    <t xml:space="preserve">Субвенція на проведення видатків місцевих бюджетів, що не враховуються при визначенні обсягу міжбюджетних трансфертів </t>
  </si>
  <si>
    <t>на реорганізацію адміністративно-територіального устрою</t>
  </si>
  <si>
    <t xml:space="preserve">Перелік державних та регіональних програм та заходів за окремими рішеннями обласної ради, на які спрямовані кошти для погашення зобов'язань за 2011 рік, узятих на облік органами Державної казначейської служби України на кінець 2011 року, в тому числі по видатках, передбачених на реалізацію Програми економічного і соціального розвитку Донецької області на 2011 рік і затверджених в обласному бюджеті на 2011 рік </t>
  </si>
  <si>
    <t xml:space="preserve">Перелік державних та регіональних програм та заходів за окремими рішеннями обласної ради, які фінансуватимуться за рахунок коштів обласного бюджету  у 2012 році та передбачені Програмою економічного і соціального розвитку Донецької області на 2012 рік </t>
  </si>
  <si>
    <t>Розділ 7.5 "Гуманітарна сфера" Програми економічного і соціального розвитку Донецької області на 2012 рік</t>
  </si>
  <si>
    <t>150202</t>
  </si>
  <si>
    <t>Розробка схем та проектних рішень масового застосування </t>
  </si>
  <si>
    <t>Головне управління регіонального розвитку, залучення інвестицій і зовнішньоекономічних відносин облдержадміністрації</t>
  </si>
  <si>
    <t>Субвенція з державного бюджету місцевим бюджетам на здійснення заходів щодо соціально-економічного розвитку окремих територій (на будівництво хірургічного корпусу КМУ "Клінічна Руднична лікарня" м.Макіївка</t>
  </si>
  <si>
    <t xml:space="preserve">Збір за спеціальне використання води для потреб гідроенергетики </t>
  </si>
  <si>
    <t>13020400</t>
  </si>
  <si>
    <t>Надходження від орендної плати за користування цілісним майновим комплексом та іншим майном, що перебуває в комунальній власності </t>
  </si>
  <si>
    <t>20000000</t>
  </si>
  <si>
    <t>Збір за спеціальне використання води</t>
  </si>
  <si>
    <t>41034400</t>
  </si>
  <si>
    <t>250330</t>
  </si>
  <si>
    <t>091108</t>
  </si>
  <si>
    <t>110502</t>
  </si>
  <si>
    <t>080400</t>
  </si>
  <si>
    <t>180109</t>
  </si>
  <si>
    <t>250404</t>
  </si>
  <si>
    <t>090412, 090416, 090601, 090901, 091207, 091209, 091210, 091212</t>
  </si>
  <si>
    <t>130000</t>
  </si>
  <si>
    <t>110201</t>
  </si>
  <si>
    <t>110300</t>
  </si>
  <si>
    <t>120300</t>
  </si>
  <si>
    <t>070601</t>
  </si>
  <si>
    <t>170703</t>
  </si>
  <si>
    <t xml:space="preserve"> 070602</t>
  </si>
  <si>
    <t>010000</t>
  </si>
  <si>
    <t>010116</t>
  </si>
  <si>
    <t>070000</t>
  </si>
  <si>
    <t>080000</t>
  </si>
  <si>
    <t>090000</t>
  </si>
  <si>
    <t>090412</t>
  </si>
  <si>
    <t xml:space="preserve"> </t>
  </si>
  <si>
    <t>070602</t>
  </si>
  <si>
    <t>081009</t>
  </si>
  <si>
    <t xml:space="preserve">Утримання та навчально-тренувальна робота дитячо-юнацьких спортивних шкіл </t>
  </si>
  <si>
    <t>Управління з питань фізичної культури та спорту облдержадміністрації</t>
  </si>
  <si>
    <t>Фізична культура та спорт (утримання  установ фізичної культури та спорту, проведення навчально-тренувальних, спортивно-оздоровчих зборів, змагань і заходів)</t>
  </si>
  <si>
    <t>Головне управління капітального будівництва облдержадміністрації</t>
  </si>
  <si>
    <t>Доходи обласного бюджету на 2012 рік</t>
  </si>
  <si>
    <t>Видатки обласного бюджету на 2012 рік</t>
  </si>
  <si>
    <t xml:space="preserve">Кошти, що передаються із загального фонду бюджету до бюджету розвитку (спеціального фонду) </t>
  </si>
  <si>
    <t xml:space="preserve">Всього фінансування бюджету за типом кредитора </t>
  </si>
  <si>
    <t>19010000</t>
  </si>
  <si>
    <t>Інші додаткові дотації</t>
  </si>
  <si>
    <t xml:space="preserve">Розділ 5.4 "Соціальний захист"  Програми економічного та соціального розвитку Донецької області на 2012 рік. Забезпечення виконання повноважень депутатів обласної ради, пов’язаних з соціальним захистом громадян </t>
  </si>
  <si>
    <t xml:space="preserve">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</si>
  <si>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по станціям швидкої та невікладної медичної допомоги</t>
  </si>
  <si>
    <t>На погашення кредиторської заборгованості, що склалася станом на 01.01.2012, в т.ч.:</t>
  </si>
  <si>
    <t>на виконання робіт по ліквідації наслідків надзвичайної ситуації на каналізаційному колекторі в м.Слов'янськ</t>
  </si>
  <si>
    <t xml:space="preserve"> на придбання витратних матеріалів для закладів охорони здоров'я  та лікарських засобів для інгаляційної анестезії </t>
  </si>
  <si>
    <t>за рахунок субвенції з державного бюджету на здійснення заходів щодо соціально-економічного розвитку окремих територій </t>
  </si>
  <si>
    <t>за рахунок субвенції з державного бюджету місцевим бюджетам на здійснення заходів щодо соціально-економічного розвитку окремих територій </t>
  </si>
  <si>
    <t>на забезпечення учнів перших класів загальноосвітніх навчальних закладів навчальними посібниками</t>
  </si>
  <si>
    <t xml:space="preserve">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</si>
  <si>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на 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</si>
  <si>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 xml:space="preserve">на будівництво, реконструкцію, ремонт та утримання вулиць і доріг комунальної власності у населених пунктах </t>
  </si>
  <si>
    <t>Додаток 4</t>
  </si>
  <si>
    <t>Розділ 9 "Організаційне забезпечення виконання Програми. Регіональна кадрова політика" Програми економічного і соціального розвитку на 2012 рік</t>
  </si>
  <si>
    <t>Розробка схем та проектних рішень масового застосування</t>
  </si>
  <si>
    <t>Субвенція на проведення видатків місцевих бюджетів, що враховуються при визначенні обсягу міжбюджетних трансфертів</t>
  </si>
  <si>
    <t>Утримання центрів соціальних служб для сім'ї, дітей та молоді</t>
  </si>
  <si>
    <t>Надходження збору за спеціальне використання води від підприємств житлово-комунального господарства</t>
  </si>
  <si>
    <t>13020600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</si>
  <si>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</si>
  <si>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250315</t>
  </si>
  <si>
    <t xml:space="preserve">Утримання закладів, що надають соціальні послуги дітям, які опинились в складних життєвих обставинах, в т.ч.: </t>
  </si>
  <si>
    <t>за рахунок субвенції з державного бюджету на здійснення заходів щодо соціально-економічного розвитку окремих територій</t>
  </si>
  <si>
    <t xml:space="preserve">Інші видатки, в т.ч.:  </t>
  </si>
  <si>
    <t>Утримання закладів, що надають соціальні послуги дітям, які опинились в складних життєвих обставинах</t>
  </si>
  <si>
    <t>Капітальний ремонт приміщень у Донецькому обласному соціальному гуртожитку в м.Макіївка</t>
  </si>
  <si>
    <t>Капітальний ремонт будинку Донецького обласного центру соціально-психологічної реабілітації дітей та молоді з функціональними обмеженнями в м.Слов'янськ</t>
  </si>
  <si>
    <t>Капітальний ремонт приміщень у Донецькому обласному соціальному центрі матері та дитини в м.Макіївка</t>
  </si>
  <si>
    <t>Розділ 5.5 "Розвиток гуманітарної сфери.Охорона здоров'я" Програми економічного і соціального розвитку Донецької області на 2012 рік (на забезпечення лікування хворих з хронічною нирковою недостатністю методом перитонеального діалізу)</t>
  </si>
  <si>
    <t>Розділ 5.5 "Розвиток гуманітарної сфери.Охорона здоров'я" Програми економічного і соціального розвитку Донецької області на 2012 рік (на забезпечення медикаментами хворих на гемофілію)</t>
  </si>
  <si>
    <t>Розділ 5.5 "Розвиток гуманітарної сфери.Охорона здоров'я" Програми економічного і соціального розвитку Донецької області на 2012 рік (на придбання лікарських засобів для хворих на онкогематологічні захворювання)</t>
  </si>
  <si>
    <t xml:space="preserve">Утримання клубів підлітків за місцем проживання  </t>
  </si>
  <si>
    <t>Розділ 7.5 "Гуманітарна сфера. Підтримка сім'ї, дітей та молоді" Програми економічного і соціального розвитку Донецької області на 2011 рік.  Утримання комунального закладу "Донецький обласний дитячо-молодіжний центр"</t>
  </si>
  <si>
    <t>41032200</t>
  </si>
  <si>
    <t>Підготовка спортивних об'єктів, на яких проводитиметься чемпіонат світу з легкої атлетики у 2013 році, в т.ч.:</t>
  </si>
  <si>
    <t>Розділ 7.5 "Гуманітарна сфера. Підтримка сім'ї, дітей та молоді" Програми економічного і соціального розвитку Донецької області на 2011 рік.                                                                                                                                                                                                          Утримання соціальних закладів, які фінансуються з обласного бюджету</t>
  </si>
  <si>
    <t>Кінематографія</t>
  </si>
  <si>
    <t>Розділ 7.5 "Гуманітарна сфера. Культура, туризм" Програми економічного і соціального розвитку Донецької області на 2011 рік. Надання фінансової підтримки комунальному підприємству "Донецьккіновідеопрокат"</t>
  </si>
  <si>
    <t>Розділ 7.5 "Гуманітарна сфера. Фізичне виховання та спорт" Програми економічного і соціального розвитку Донецької області на 2011 рік. Капітальний ремонт будівель та споруд, інженерних мереж та технічне оснащення КП РСК "Олімпійський"</t>
  </si>
  <si>
    <t>070302</t>
  </si>
  <si>
    <t>Загальноосвiтнi школи-iнтернати для дiтей-сирiт та дiтей, якi залишилися без пiклування батькiв</t>
  </si>
  <si>
    <t>Розділ 5.5 "Розвиток гуманітарної сфери. Освіта" Програми економічного і соціального розвитку Донецької області на 2012 рік. Оздоровлення дітей-сиріт та дітей, позбавлених батьківського піклування, шкіл-інтернатів, які фінансуються із обласного бюджету</t>
  </si>
  <si>
    <t>070304</t>
  </si>
  <si>
    <t>Спецiальнi загальноосвiтнi школи-iнтернати, школи та iншi заклади освiти для дiтей з вадами у фiзичному чи розумовому розвитку</t>
  </si>
  <si>
    <t>070701</t>
  </si>
  <si>
    <t>Заклади післядипломної освіти ІІІ-ІV рівнів акредитації (академії, інститути, центри підвищення кваліфікації, перепідготовки, вдосконалення)</t>
  </si>
  <si>
    <t>Розділ 5.5 "Розвиток гуманітарної сфери. Освіта" Програми економічного і соціального розвитку Донецької області на 2012 рік. Проведення конкурсів "Вчитель року", "Кращий працівник року у сфері освіти"</t>
  </si>
  <si>
    <t>Розділ 5.5 "Розвиток гуманітарної сфери. Освіта" Програми економічного і соціального розвитку Донецької області на 2012 рік. Проведення І, ІІ, ІІІ етапу Всеукраїнських олімпіад</t>
  </si>
  <si>
    <t>070201</t>
  </si>
  <si>
    <t>Управління інформаційної політики та з питань преси облдержадміністрації</t>
  </si>
  <si>
    <t>розділ 7.5 «Гуманітарна сфера. Освіта» Програми економічного і соціального розвитку Донецької області на 2011 рік</t>
  </si>
  <si>
    <t>Назви адміністративно-територіальних одиниць</t>
  </si>
  <si>
    <t>Розподіл між бюджетами міст обласного значення, районів області та обласним бюджетом сум міжбюджетних трансфертів з державного бюджету</t>
  </si>
  <si>
    <t>Додаток 1</t>
  </si>
  <si>
    <t xml:space="preserve">Податкові надходження </t>
  </si>
  <si>
    <t xml:space="preserve">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</si>
  <si>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Головне управління житлово-комунального господарства облдержадміністрації</t>
  </si>
  <si>
    <t xml:space="preserve">Податки на доходи, податки на прибуток, податки на збільшення ринкової вартості </t>
  </si>
  <si>
    <t xml:space="preserve">Податок на прибуток підприємств </t>
  </si>
  <si>
    <t xml:space="preserve">Податки на власність </t>
  </si>
  <si>
    <t xml:space="preserve">Соціальний захист та соціальне забезпечення </t>
  </si>
  <si>
    <t>Головне управління охорони здоров"я облдержадміністрації</t>
  </si>
  <si>
    <t xml:space="preserve">Освіта (вищі заклади освіти І-ІІ рівнів акредитації; інші заклади та заходи післядипломної освіти) </t>
  </si>
  <si>
    <t>Бібліотеки</t>
  </si>
  <si>
    <t>Головне управління праці та соціального захисту населення облдержадміністрації</t>
  </si>
  <si>
    <t>Управління у справах сім"ї та молоді облдержадміністрації</t>
  </si>
  <si>
    <t>у тому числі</t>
  </si>
  <si>
    <t xml:space="preserve"> на здійснення заходів, що передбачалися за рахунок коштів субвенції з державного бюджету у 2011 році, невикористаних на кінець 2011 року та які зберігають своє цільове призначення у 2012 році,  на проведення платежів в поточному році (в тому числі на погашення зобов'язань минулого року та/або потребують відновлення асигнувань поточного року за умови збереження їх цільового призначення, по видатках, що проводилися у 2011 році за рахунок коштів субвенцій з державного бюджету бюджету)</t>
  </si>
  <si>
    <t>на здійснення заходів, що передбачалися за рахунок коштів субвенції з державного бюджету у 2012 році</t>
  </si>
  <si>
    <t>Субвенція з державного бюджету місцевим бюджетам на придбання медичного автотранспорту та обладнання для закладів охорони здоров’я</t>
  </si>
  <si>
    <t xml:space="preserve">Міжбюджетні трансферти з обласного бюджету бюджетам міст і районів області на 2012 рік </t>
  </si>
  <si>
    <t>оплата праці            (код 1110)</t>
  </si>
  <si>
    <t>Державне управління </t>
  </si>
  <si>
    <t>110105</t>
  </si>
  <si>
    <t>Гастрольна діяльність</t>
  </si>
  <si>
    <t>41037000</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</si>
  <si>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</si>
  <si>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250388</t>
  </si>
  <si>
    <t>Розробка та корегування проектно-кошторисної документації по об'єктам комунальної власності</t>
  </si>
  <si>
    <t>Газифікація с.Нетайлове, Ясинуватський р-н</t>
  </si>
  <si>
    <t>Газифікація м. Святогірськ</t>
  </si>
  <si>
    <t>53</t>
  </si>
  <si>
    <t>40</t>
  </si>
  <si>
    <t xml:space="preserve"> Джерела  фінансування обласного бюджету на 2012 рік</t>
  </si>
  <si>
    <t xml:space="preserve">Фінансування за активними операціями </t>
  </si>
  <si>
    <t xml:space="preserve">Всього фінансування бюджету за типом боргового зобов'язання </t>
  </si>
  <si>
    <t xml:space="preserve">Плата за користування надрами для видобування корисних копалин загальнодержавного значення </t>
  </si>
  <si>
    <t>22010000</t>
  </si>
  <si>
    <t>22010200</t>
  </si>
  <si>
    <t xml:space="preserve">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</si>
  <si>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 xml:space="preserve">Культура і мистецтво </t>
  </si>
  <si>
    <t xml:space="preserve">Театри </t>
  </si>
  <si>
    <t>оплата праці (код 1110)</t>
  </si>
  <si>
    <t>комунальні послуги та енергоносії (код 1160)</t>
  </si>
  <si>
    <t>інші видатки</t>
  </si>
  <si>
    <t>на підготовку до проведення Євро-2012</t>
  </si>
  <si>
    <t>Розділ 5.5 "Розвиток гуманітарної сфери. Освіта" (на придбання шкільних автобусів для організації підвозу учнів, що проживають у сільській місцевості)</t>
  </si>
  <si>
    <t>на придбання шкільних автобусів для організації підвозу учнів, що проживають у сільській місцевості</t>
  </si>
  <si>
    <t>250352</t>
  </si>
  <si>
    <t xml:space="preserve">Субвенція на проведення видатків місцевих бюджетів, що враховуються при визначенні обсягу міжбюджетних трансфертів </t>
  </si>
  <si>
    <t>Реставрація, капітальний ремонт будинку та реконструкція інженерних мереж і кондиціювання КП "Донецький національний академічний театр опери та балету ім.А.Б.Солов'яненка" (проектно-кошторисна документація)</t>
  </si>
  <si>
    <t>Субвенція з місцевого бюджету державному бюджету на виконання програм соціально-економічного та культурного розвитку регіонів</t>
  </si>
  <si>
    <t>Головне управління агропромислового розвитку облдержадміністрації</t>
  </si>
  <si>
    <t>Капітальні видатки</t>
  </si>
  <si>
    <t>Будівництво інженерних мереж на землях Спартаківської сільської ради Ясинуватського району для забезпечення функціонування оптового ринку сільськогосподарської продукції</t>
  </si>
  <si>
    <t>2014 рік</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</si>
  <si>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</si>
  <si>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22010500</t>
  </si>
  <si>
    <t>на реалізацію проектів місцевого розвитку</t>
  </si>
  <si>
    <t>Всього співфінансування по об'єктах, що фінансуються у 2012 році за рахунок субвенції з державного бюджету місцевим бюджетам на здійснення заходів щодо соціально-економічного розвитку окремих територій</t>
  </si>
  <si>
    <t>Утримання закладів, що надають соціальні послуги дітям</t>
  </si>
  <si>
    <t>КВКВ</t>
  </si>
  <si>
    <t>КТКВ</t>
  </si>
  <si>
    <t xml:space="preserve">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</si>
  <si>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за функціональною структурою</t>
  </si>
  <si>
    <t>КФКВ</t>
  </si>
  <si>
    <t>Видатки за функціональною структурою</t>
  </si>
  <si>
    <t>Видатки спеціального фонду</t>
  </si>
  <si>
    <t>Всього</t>
  </si>
  <si>
    <t>Розділ 7 "Розвиток міст та районів області" Програми економічного і соціального розвитку Донецької області на 2012 рік. (на реалізацію проектів місцевого розвитку)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</si>
  <si>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</si>
  <si>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070501;    070804</t>
  </si>
  <si>
    <t>070501; 070804</t>
  </si>
  <si>
    <t xml:space="preserve">Професійно-технічна освіта </t>
  </si>
  <si>
    <t>180409</t>
  </si>
  <si>
    <t xml:space="preserve">Вищі заклади освіти I та II рівнів акредитації </t>
  </si>
  <si>
    <t xml:space="preserve">Фінансування за рахунок зміни залишків коштів бюджетів </t>
  </si>
  <si>
    <t>Субвенція з державного бюджету на здійснення заходів щодо соціально-економічного розвитку окремих територій</t>
  </si>
  <si>
    <t>Аpтемівський р-н</t>
  </si>
  <si>
    <t>приміського зв'язку окремих категорій громадян</t>
  </si>
  <si>
    <t>міжміського зв'язку</t>
  </si>
  <si>
    <t>Додаток 5</t>
  </si>
  <si>
    <t>Назва адміністративно-територіальних одиниць</t>
  </si>
  <si>
    <t>Субвенція з місцевого бюджету державному бюджету на виконання програм соціально-економічного та культурного розвитку регіонів, у тому числі:</t>
  </si>
  <si>
    <t>6=(гр.3+гр.4)</t>
  </si>
  <si>
    <t>Х</t>
  </si>
  <si>
    <t>13020000</t>
  </si>
  <si>
    <t>13030000</t>
  </si>
  <si>
    <t>13070000</t>
  </si>
  <si>
    <t>22120000</t>
  </si>
  <si>
    <t>24062100</t>
  </si>
  <si>
    <t>X</t>
  </si>
  <si>
    <t>41020100</t>
  </si>
  <si>
    <t>41020600</t>
  </si>
  <si>
    <t>41030600</t>
  </si>
  <si>
    <t>41030800</t>
  </si>
  <si>
    <t>41030900</t>
  </si>
  <si>
    <t>41031000</t>
  </si>
  <si>
    <t>41035800</t>
  </si>
  <si>
    <t xml:space="preserve">Філармонії, музичні колективи і ансамблі та інші мистецькі заклади та заходи </t>
  </si>
  <si>
    <t xml:space="preserve">Кінематографія </t>
  </si>
  <si>
    <t xml:space="preserve">Інші культурно-освітні заклади та заходи </t>
  </si>
  <si>
    <t xml:space="preserve">Засоби масової інформації </t>
  </si>
  <si>
    <t xml:space="preserve">Книговидання </t>
  </si>
  <si>
    <t xml:space="preserve">Фізична культура і спорт </t>
  </si>
  <si>
    <t xml:space="preserve">Транспорт, дорожнє господарство, зв'язок, телекомунікації та інформатика </t>
  </si>
  <si>
    <t>Забезпечення централізованих заходів з лікування хворих на цукровий та нецукровий діабет</t>
  </si>
  <si>
    <t xml:space="preserve">Плата за використання інших природних ресурсів </t>
  </si>
  <si>
    <t>у тому числі:</t>
  </si>
  <si>
    <t>Охорона здоров"я (утримання лікувально - профілактичних закладів, проведення заходів та виконання програм)</t>
  </si>
  <si>
    <t>Інші програми соціального захисту населення (пільги на медичне обслуговування громадянам, які постраждали внаслідок Чорнобильської катастрофи, допомога на догляд за інвалідом I чи II групи внаслідок психічного розладу, витрати на поховання учасників бойових дій та інвалідів війни, компенсаційні виплати інвалідам на бензин, ремонт, техобслуговування автотранспорту та транспортне обслуговування, встановлення телефонів інвалідам I та II груп)</t>
  </si>
  <si>
    <t>090212, 090413, 090417, 091303, 091304</t>
  </si>
  <si>
    <t>Освіта (вищі заклади освіти I та II рівнів акредитації; інші установи, заходи післядипломної освіти)</t>
  </si>
  <si>
    <t>130110</t>
  </si>
  <si>
    <t>Фінансова підтримка спортивних споруд </t>
  </si>
  <si>
    <t>Управління культури і туризму облдержадміністрації</t>
  </si>
  <si>
    <t xml:space="preserve">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</si>
  <si>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 xml:space="preserve">Надходження коштів від відшкодування втрат сільськогосподарського і лісогосподарського виробництва </t>
  </si>
  <si>
    <t>Сума</t>
  </si>
  <si>
    <t>120100</t>
  </si>
  <si>
    <t>Телебачення і радіомовлення</t>
  </si>
  <si>
    <t>Екологічний податок</t>
  </si>
  <si>
    <t>Разом доходів</t>
  </si>
  <si>
    <t>Офіційні трансферти</t>
  </si>
  <si>
    <t>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t>
  </si>
  <si>
    <t>Додаткова дотація з державного бюджету місцевим бюджетам на покращення надання соціальних послуг найуразливішим верствам населення</t>
  </si>
  <si>
    <t>Додаткової дотації з державного бюджету на оплату праці працівників бюджетних установ</t>
  </si>
  <si>
    <t>Обласна державна адміністрація</t>
  </si>
  <si>
    <t>03</t>
  </si>
  <si>
    <t>Рішення обласної ради від 14.05.2010 № 5/28-874 " Про Програму інформатизації Донецької області на 2010-2012 роки"</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</si>
  <si>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t>
  </si>
  <si>
    <t>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(на подальше впровадження системи електронного документообігу та забезпечення технічних вимог щодо використання інформаційних систем в районних радах)</t>
  </si>
  <si>
    <t>на виконання умов порядку, затвердженого постановою Кабінету Міністрів України від 20.06.2011 № 730 "Про затвердження порядку та умов надання у 2011 році субвенції з державного бюджету місцевим бюджетам на реалізацію пріоритетів розвитку регіонів"</t>
  </si>
  <si>
    <t>на соціально-економічний розвиток</t>
  </si>
  <si>
    <t>на розробку схеми планування території району</t>
  </si>
  <si>
    <t>Розділ 7.11 "Захист населення і територій від надзвичайних ситуацій" Програми економічного і соціального розвитку Донецької області на 2011 рік</t>
  </si>
  <si>
    <t>Додаткова дотація з державного бюджету на покращення надання соціальних послуг найуразливішим верствам населення</t>
  </si>
  <si>
    <t>Додаткова дотація з державного бюджету на оплату праці працівників бюджетних установ</t>
  </si>
  <si>
    <t>Додаткова дотація з державного бюджету на стимулювання місцевих органів влади за перевиконання річних розрахункових обсягів податку на прибуток підприємств та акцизного податку</t>
  </si>
  <si>
    <t>Додаткова дотація з державного бюджету на підвищення рівня матеріального забезпечення інвалідів I чи II групи внаслідок психічного розладу</t>
  </si>
  <si>
    <t>Додаткова дотація з державного бюджету на забезпечення функціонування Донецького палацу молоді "Юність"</t>
  </si>
  <si>
    <t>на покращення надання соціальних послуг найуразливішим верствам населення</t>
  </si>
  <si>
    <t xml:space="preserve"> на оплату праці працівників бюджетних установ</t>
  </si>
  <si>
    <t>на стимулювання місцевих органів влади за перевиконання річних розрахункових обсягів податку на прибуток підприємств та акцизного податку</t>
  </si>
  <si>
    <t>на підвищення рівня матеріального забезпечення інвалідів I чи II групи внаслідок психічного розладу</t>
  </si>
  <si>
    <t>на забезпечення функціонування Донецького палацу молоді "Юність"</t>
  </si>
  <si>
    <t>на підготовку спортивних об'єктів, на яких проводитиметься чемпіонат світу з легкої атлетики у 2013 році</t>
  </si>
  <si>
    <t>Субвенція з державного бюджету на підготовку спортивних об'єктів, на яких проводитиметься чемпіонат світу з легкої атлетики у 2013 році</t>
  </si>
  <si>
    <t>Цільові кошти на підтримку проведення реформування вторинної медичної допомоги у пілотних регіонах</t>
  </si>
  <si>
    <t>Розробка проектно-кошторисної документації з реконструкції системи звукового сповіщення та відеоспостереження КП РСК "Олімпійський"</t>
  </si>
  <si>
    <t>на фінансування першочергових заходів з ліквідації наслідків надзвичайної ситуації техногенного характеру, що склалася у м.Маріуполь</t>
  </si>
  <si>
    <t>Реконструкція гуртожитку №1 Донецького училища культури (II черга)</t>
  </si>
  <si>
    <t>Обласна рада</t>
  </si>
  <si>
    <t xml:space="preserve">в тому числі професійно-технічна освіта </t>
  </si>
  <si>
    <r>
      <t>Плата за користування надрами</t>
    </r>
    <r>
      <rPr>
        <sz val="14"/>
        <rFont val="Times New Roman"/>
        <family val="1"/>
      </rPr>
      <t> </t>
    </r>
  </si>
  <si>
    <r>
      <t>Інші податки та збори</t>
    </r>
    <r>
      <rPr>
        <b/>
        <sz val="14"/>
        <rFont val="Times New Roman"/>
        <family val="1"/>
      </rPr>
      <t> </t>
    </r>
  </si>
  <si>
    <r>
      <t xml:space="preserve">Неподаткові надходження </t>
    </r>
    <r>
      <rPr>
        <sz val="14"/>
        <rFont val="Times New Roman"/>
        <family val="1"/>
      </rPr>
      <t> </t>
    </r>
  </si>
  <si>
    <r>
      <t>22000000</t>
    </r>
    <r>
      <rPr>
        <b/>
        <sz val="14"/>
        <rFont val="Times New Roman"/>
        <family val="1"/>
      </rPr>
      <t> </t>
    </r>
  </si>
  <si>
    <r>
      <t xml:space="preserve">Плата за ліцензії </t>
    </r>
    <r>
      <rPr>
        <sz val="14"/>
        <rFont val="Times New Roman"/>
        <family val="1"/>
      </rPr>
      <t> </t>
    </r>
  </si>
  <si>
    <t xml:space="preserve">на утримання притулків для дітей, центрів соціально-психологічної реабілітації дітей </t>
  </si>
  <si>
    <t>на утримання соціального гуртожитку для дітей - сиріт та дітей позбавлених батьківського піклування</t>
  </si>
  <si>
    <t>на надання вторинної медичної допомоги</t>
  </si>
  <si>
    <t>76</t>
  </si>
  <si>
    <t xml:space="preserve">Забезпечення оздоровлення дітей у комунальному підприємстві "Обласний дитячо-молодіжний санаторно-оздоровчий комплекс "ПЕРЛИНА ДОНЕЧЧИНИ"   </t>
  </si>
  <si>
    <t>на забезпечення медикаментами хворих на гемофілію</t>
  </si>
  <si>
    <t>на придбання лікарських засобів для хворих на онкогематологічні захворювання</t>
  </si>
  <si>
    <t>Забезпечення літнього оздоровлення дітей та підлітків в оздоровчих закладах, що знаходяться в управлінні Донецької обласної ради професійних спілок</t>
  </si>
  <si>
    <t>080209</t>
  </si>
  <si>
    <t>Станції швидкої та невідкладної медичної допомоги</t>
  </si>
  <si>
    <t>у т.ч. за рахунок субвенції з державного бюджету на придбання медикаментів для забезпечення швидкої медичної допомоги</t>
  </si>
  <si>
    <t>Реставрація та капітальний ремонт будівлі КЗК "Донецька обласна універсальна наукова бібліотека ім.Н.К.Крупської</t>
  </si>
  <si>
    <t>Видатки для врахування екологічних особливостей регіонів</t>
  </si>
  <si>
    <t>Рішення обласної ради від 14.05.2010 № 5/28-882 "Про запровадження стипендій для особливо обдарованих студентів державних вищих учбових закладів ІІІ-ІV рівнів акредитації"</t>
  </si>
  <si>
    <t>Розділ 9 "Організаційне забезпечення виконання Програми. Регіональна кадрова політика" Програма економічного і соціального розвитку Донецької області на 2012 рік (утримання комунальної установи "Донецький обласний контактний центр")</t>
  </si>
  <si>
    <t>Розділ 5.5 "Розвиток гуманітарної сфери. Освіта" Програми економічного і соціального розвитку Донецької області на 2012 рік  (на вітамінізацію харчування учнів загальноосвітніх закладів та на покращення харчування дітей у дитячих дошкільних  закладах та навчально-виховних комплексах міст та районів області)</t>
  </si>
  <si>
    <t xml:space="preserve">Розділ 5.5 "Розвиток гуманітарної сфери. Освіта" Програми економічного і соціального розвитку Донецької області на 2012 рік  (на забезпечення учнів перших класів загальноосвітніх навчальних закладів навчальними посібниками) </t>
  </si>
  <si>
    <t>130116</t>
  </si>
  <si>
    <t>на реалізацію міні-проектів</t>
  </si>
  <si>
    <t xml:space="preserve"> на надання пільг та житлових субсидій населенню на придбання твердого та рідкого  пічного побутового палива і скрапленого газу</t>
  </si>
  <si>
    <t>75</t>
  </si>
  <si>
    <t>Інші додаткові дотації:</t>
  </si>
  <si>
    <t>Капітальний ремонт хірургічного корпусу та операційного блоку КЛПУ "Обласна дитяча клінічна лікарня"</t>
  </si>
  <si>
    <t>на виплату допомоги сім`ям з дітьми, малозабезпеченим сім"ям, інвалідам з дитинства, дітям - інвалідам та тимчасової державної допомоги дітям</t>
  </si>
  <si>
    <t>на придбання медичного автотранспорту та обладнання для закладів охорони здоров’я</t>
  </si>
  <si>
    <t>Видатки за рахунок субвенції з державного бюджету місцевим бюджетам на:</t>
  </si>
  <si>
    <t>14</t>
  </si>
  <si>
    <t>Охорона здоров'я</t>
  </si>
  <si>
    <t>Розділ 8 "Формування системи територіального планування" Програми економічного і соціального розвитку Донецької області на 2012 рік (оформлення правовстановлюючих документів на об'єкти спільної власності територіальних громад сіл, селищ і міст)</t>
  </si>
  <si>
    <t>15</t>
  </si>
  <si>
    <t>підтримку реформування системи охорони здоров'я (придбання медичного автотранспорту та обладнання для центрів первинної медичної (медико-санітарної)допомоги)) у Вінницькій, Дніпропетровській, Донецькій областях та м. Києві</t>
  </si>
  <si>
    <t>придбання медичного автотранспорту та обладнання для закладів охорони здоров’я</t>
  </si>
  <si>
    <t xml:space="preserve">придбання витратних матеріалів для закладів охорони здоров'я  та лікарських засобів для інгаляційної анестезії </t>
  </si>
  <si>
    <t>Розділ 5.9 "Охорона навколишнього природного середовища" Програми економічного і соціального розвитку Донецької області на 2012 рік</t>
  </si>
  <si>
    <t>у тому числі для покриття витрат з урахуванням їх цільового призначення по виконаних у минулому році обсягах робіт</t>
  </si>
  <si>
    <t>для проведення розрахунків по зобов'язаннях, узятих на облік органами ДКСУ в межах планових призначень на кінець 2011 року</t>
  </si>
  <si>
    <t xml:space="preserve">Комплексна модернізація та реконструкція каналу Сіверський Донець-Донбас на землях Пантелеймонівської селищної ради м.Горлівка Донецької області (ПК 1055-ПК1075) - капітальний ремонт </t>
  </si>
  <si>
    <t>Розділ 10 "Розвиток міст та районів області" Програми економічного і соціального розвитку Донецької області на 2011 рік</t>
  </si>
  <si>
    <t>Розділ 5 "Впровадження Схеми планування Донецької області" Програми економічного і соціального розвитку Донецької області на 2011 рік</t>
  </si>
  <si>
    <t>Розділ 7.5 "Гуманітарна сфера. Охорона здоров'я населення" Програми економічного і соціального розвитку Донецької області на 2011 рік</t>
  </si>
  <si>
    <t>Розділ 7.4 "Соціальний захист" Програми економічного і соціального розвитку Донецької області на 2011 рік</t>
  </si>
  <si>
    <t>"Перелік інвестиційних проектів за пріоритетними напрямками економічного і соціального розвитку Донецької області" Програми економічного і соціального розвитку Донецької області на 2011 рік</t>
  </si>
  <si>
    <t>Розділ  5.5. "Розвиток гуманітарної сфери. Фізична культура і спорт" Програми економічного та соціального розвитку Донецької області на 2012 рік.Надання фінансової підтримки КП «РСК «Олімпійський»</t>
  </si>
  <si>
    <t xml:space="preserve">Розділ 9 "Організаційне забезпечення виконання Програми. Регіональна кадрова політика" Програми економічного та соціального розвитку Донецької області на 2012 рік. Утримання виконавчого комітету прикордонних областей республіки Білорусь, Російської Федерації, України; сплата  членських внесків в Асамблею Європейських Регіонів,  Українську асоціацію місцевих та регіональних властей, Місцеву асоціацію органів місцевого самоврядування, представницькі видатки  </t>
  </si>
  <si>
    <t>Закон України від 19.02.2009 № 1026-VI «Про затвердження Загальнодержавної програми забезпечення профілактики ВІЛ-інфекції, лікування, догляду та підтримки ВІЛ-інфікованих і хворих на СНІД на 2009-2013 роки»
Розпорядження голови облдержадміністрації від 21.09.2009  № 492 «Про затвердження Завдань та основних заходів по забезпеченню профілактики ВІЛ-інфекції, допомоги та лікування  ВІЛ-інфікованих та хворих на СНІД в Донецькій області на 2009-2013 роки»</t>
  </si>
  <si>
    <t>Розділ 5.4. "Соціальний захист" Програми економічного і соціального розвитку Донецької області на 2012 рік (фінансова підтримка обласних громадських організацій ветеранів, інвалідів,  обласної громадської організації «Союз Чорнобиль України» та обласної організації Українського товариства сліпих</t>
  </si>
  <si>
    <t>Розділ 7 "Розвиток міст та районів області" Програми економічного і соціального розвитку Донецької області на 2012 рік. (на пайову участь в реалізації проектів в рамках Антикризової гуманітарної програми МФ "Відродження")</t>
  </si>
  <si>
    <t>Розділ  5.9 "Охорона навколишнього природного середовища" Програми економічного і соціального розвитку Донецької області на 2012 рік</t>
  </si>
  <si>
    <t>Розділ 4.2 "Розвиток сфери послуг" Програми економічного і соціального розвитку Донецької області на 2012 рік</t>
  </si>
  <si>
    <t>придбання медичного обладнання (мамографічного, рентгенологічного та апаратів ультразвукової діагностики) вітчизняного виробництва</t>
  </si>
  <si>
    <t>41035000</t>
  </si>
  <si>
    <t>Інші субвенції</t>
  </si>
  <si>
    <t>На проведення заходів з оздоровлення та відпочинку дітей</t>
  </si>
  <si>
    <t>На централізоване забезпечення комунальних газет області папером</t>
  </si>
  <si>
    <t>41021800</t>
  </si>
  <si>
    <t>41021900</t>
  </si>
  <si>
    <t>На проведення міжбюджетних розрахунків за медичну допомогу, надану хворим міжобласним медичним спеціалізованим закладом - КЛПУ "Обласна психіатрична лікарня міста Жданівка"</t>
  </si>
  <si>
    <t>Фонд</t>
  </si>
  <si>
    <t>загальний</t>
  </si>
  <si>
    <t>Луганська область</t>
  </si>
  <si>
    <t>Субвенція з державного бюджету місцевим бюджетам на придбання медикаментів для забезпечення швидкої медичної допомоги</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</si>
  <si>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</si>
  <si>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 xml:space="preserve"> Видатки, не віднесені до основних груп</t>
  </si>
  <si>
    <t>Освіта (установи освіти, програми та заходи у галузі освіти)</t>
  </si>
  <si>
    <t>Волноваський р-н</t>
  </si>
  <si>
    <t xml:space="preserve">Видатки на запобігання та ліквідацію надзвичайних ситуацій та наслідків стихійного лиха </t>
  </si>
  <si>
    <t>Рішення обласної ради від 29.03.2011 №6/3-71 "Про приватизацію у 2011-2012 роках об’єктів загальної власності територіальних громад сіл, селищ, міст, що знаходяться в управлінні обласної ради"</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</si>
  <si>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</si>
  <si>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РАЗОМ ВИДАТКИ</t>
  </si>
  <si>
    <t>47</t>
  </si>
  <si>
    <t>Субвенція спеціального фонду:</t>
  </si>
  <si>
    <t>31030000</t>
  </si>
  <si>
    <t xml:space="preserve">Кошти від відчуження майна, що належить Автономній Республіці Крим та майна, що перебуває в комунальній власності </t>
  </si>
  <si>
    <t>Плата за ліцензії на право експорту, імпорту та оптової торгівлі спирту етилового, коньячного та плодового  </t>
  </si>
  <si>
    <t>22010700 </t>
  </si>
  <si>
    <t>Плата за ліцензії на право експорту, імпорту алкогольними напоями та тютюновими виробами  </t>
  </si>
  <si>
    <t>22010900 </t>
  </si>
  <si>
    <t>на забезпечення лікування хворих з хронічною нирковою недостатністю методом перитонеального діалізу</t>
  </si>
  <si>
    <t>Плата за державну реєстрацію (крім реєстраційного збору за проведення державної реєстрації юридичних осіб та фізичних осіб - підприємців) </t>
  </si>
  <si>
    <t>22011000 </t>
  </si>
  <si>
    <t>Плата за ліцензії на право оптової торгівлі алкогольними напоями та тютюновими виробами  </t>
  </si>
  <si>
    <t>22011100 </t>
  </si>
  <si>
    <t>Плата за ліцензії на право роздрібної торгівлі алкогольними напоями та тютюновими виробами  </t>
  </si>
  <si>
    <t>22011800 </t>
  </si>
  <si>
    <t>Плата за ліцензії та сертифікати, що сплачується ліцензіатами за місцем здійснення діяльності </t>
  </si>
  <si>
    <t>на здійснення заходів щодо соціально-економічного розвитку окремих територій</t>
  </si>
  <si>
    <t>Всього доходів</t>
  </si>
  <si>
    <t>Найменування доходів згідно з бюджетною класифікацією</t>
  </si>
  <si>
    <t xml:space="preserve">  Спеціальний фонд</t>
  </si>
  <si>
    <t>Разом</t>
  </si>
  <si>
    <t>у т.ч. бюджет розвитку</t>
  </si>
  <si>
    <t>м. Авдіївка</t>
  </si>
  <si>
    <t>м. Артемівськ</t>
  </si>
  <si>
    <t>м. Горлівка</t>
  </si>
  <si>
    <t>м. Дебальцеве</t>
  </si>
  <si>
    <t>м. Дзержинськ</t>
  </si>
  <si>
    <t>м. Димитров</t>
  </si>
  <si>
    <t>м. Добропілля</t>
  </si>
  <si>
    <t>м. Докучаєвськ</t>
  </si>
  <si>
    <t>м. Донецьк</t>
  </si>
  <si>
    <t>м. Дружківка</t>
  </si>
  <si>
    <t>м. Єнакієве</t>
  </si>
  <si>
    <t>м. Жданівка</t>
  </si>
  <si>
    <t>м. Кіровське</t>
  </si>
  <si>
    <t>Головне управління економіки облдержадміністрації</t>
  </si>
  <si>
    <t>компенсація за пільговий  проїзд у міському та приміському електро- і автотран-спорті окремих категорій громадян</t>
  </si>
  <si>
    <t>Капітальні вкладення, в тому числі:</t>
  </si>
  <si>
    <t>Головне управління з питань надзвичайних ситуацій, мобілізаційної та оборонної роботи облдержадміністрації</t>
  </si>
  <si>
    <t>090700</t>
  </si>
  <si>
    <t xml:space="preserve">Утримання закладів, що надають соціальні послуги дітям, які опинились в складних життєвих обставинах </t>
  </si>
  <si>
    <t xml:space="preserve">Податок на прибуток підприємств та фінансових установ комунальної власності </t>
  </si>
  <si>
    <t>12030000</t>
  </si>
  <si>
    <t xml:space="preserve">Плата за надані в оренду ставки, що знаходяться в басейнах річок загальнодержавного значення </t>
  </si>
  <si>
    <t>розділ 7.5 "Гуманітарна сфера. Освіта" Програми економічного і соціального розвитку Донецької області на 2011 рік</t>
  </si>
  <si>
    <t xml:space="preserve">Збір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</si>
</sst>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_ ;[Red]\-#,##0.0\ "/>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00"/>
    <numFmt numFmtId="188" formatCode="#,##0.000"/>
    <numFmt numFmtId="189" formatCode="#,##0.0000"/>
    <numFmt numFmtId="190" formatCode="#,##0.000000"/>
    <numFmt numFmtId="191" formatCode="0.0%"/>
    <numFmt numFmtId="192" formatCode="0.0000"/>
    <numFmt numFmtId="193" formatCode="0.00000"/>
    <numFmt numFmtId="194" formatCode="0.000"/>
    <numFmt numFmtId="195" formatCode="#,##0.000_ ;[Red]\-#,##0.000\ "/>
    <numFmt numFmtId="196" formatCode="0.000E+00"/>
    <numFmt numFmtId="197" formatCode="0.0E+00"/>
    <numFmt numFmtId="198" formatCode="0E+00"/>
    <numFmt numFmtId="199" formatCode="0.000000"/>
    <numFmt numFmtId="200" formatCode="0.000%"/>
    <numFmt numFmtId="201" formatCode="0.00000%"/>
    <numFmt numFmtId="202" formatCode="0.0000%"/>
  </numFmts>
  <fonts count="50">
    <font>
      <sz val="10"/>
      <name val="Arial Cyr"/>
      <family val="0"/>
    </font>
    <font>
      <sz val="10"/>
      <name val="Times New Roman"/>
      <family val="1"/>
    </font>
    <font>
      <b/>
      <sz val="12"/>
      <name val="Times New Roman"/>
      <family val="1"/>
    </font>
    <font>
      <b/>
      <sz val="10"/>
      <name val="Times New Roman"/>
      <family val="1"/>
    </font>
    <font>
      <sz val="9"/>
      <name val="Times New Roman"/>
      <family val="1"/>
    </font>
    <font>
      <sz val="11"/>
      <name val="Times New Roman"/>
      <family val="1"/>
    </font>
    <font>
      <b/>
      <sz val="10"/>
      <name val="Arial Cyr"/>
      <family val="0"/>
    </font>
    <font>
      <b/>
      <sz val="9"/>
      <name val="Times New Roman"/>
      <family val="1"/>
    </font>
    <font>
      <sz val="8"/>
      <name val="Arial Cyr"/>
      <family val="0"/>
    </font>
    <font>
      <u val="single"/>
      <sz val="7.5"/>
      <color indexed="12"/>
      <name val="Arial Cyr"/>
      <family val="0"/>
    </font>
    <font>
      <u val="single"/>
      <sz val="7.5"/>
      <color indexed="36"/>
      <name val="Arial Cyr"/>
      <family val="0"/>
    </font>
    <font>
      <sz val="12"/>
      <name val="Times New Roman"/>
      <family val="1"/>
    </font>
    <font>
      <b/>
      <sz val="14"/>
      <name val="Times New Roman"/>
      <family val="1"/>
    </font>
    <font>
      <sz val="10"/>
      <name val="Arial"/>
      <family val="0"/>
    </font>
    <font>
      <b/>
      <sz val="11"/>
      <name val="Times New Roman"/>
      <family val="1"/>
    </font>
    <font>
      <sz val="14"/>
      <name val="Times New Roman"/>
      <family val="1"/>
    </font>
    <font>
      <b/>
      <sz val="13"/>
      <name val="Times New Roman"/>
      <family val="1"/>
    </font>
    <font>
      <sz val="11"/>
      <name val="Times New Roman Cyr"/>
      <family val="1"/>
    </font>
    <font>
      <b/>
      <sz val="16"/>
      <name val="Times New Roman"/>
      <family val="1"/>
    </font>
    <font>
      <sz val="13"/>
      <name val="Times New Roman"/>
      <family val="1"/>
    </font>
    <font>
      <b/>
      <sz val="10"/>
      <name val="Helv"/>
      <family val="0"/>
    </font>
    <font>
      <sz val="11.5"/>
      <name val="Times New Roman"/>
      <family val="1"/>
    </font>
    <font>
      <sz val="16"/>
      <name val="Times New Roman"/>
      <family val="1"/>
    </font>
    <font>
      <sz val="11"/>
      <name val="Arial Cyr"/>
      <family val="0"/>
    </font>
    <font>
      <b/>
      <sz val="12"/>
      <color indexed="9"/>
      <name val="Times New Roman"/>
      <family val="1"/>
    </font>
    <font>
      <sz val="12"/>
      <color indexed="9"/>
      <name val="Times New Roman"/>
      <family val="1"/>
    </font>
    <font>
      <sz val="11"/>
      <name val="Helv"/>
      <family val="0"/>
    </font>
    <font>
      <b/>
      <sz val="11"/>
      <name val="Arial Cyr"/>
      <family val="0"/>
    </font>
    <font>
      <b/>
      <sz val="11"/>
      <name val="Helv"/>
      <family val="0"/>
    </font>
    <font>
      <sz val="11"/>
      <color indexed="9"/>
      <name val="Times New Roman"/>
      <family val="1"/>
    </font>
    <font>
      <b/>
      <sz val="11"/>
      <color indexed="9"/>
      <name val="Times New Roman"/>
      <family val="1"/>
    </font>
    <font>
      <sz val="15"/>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thin"/>
      <top style="medium"/>
      <bottom style="thin"/>
    </border>
    <border>
      <left style="medium"/>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medium"/>
      <right style="thin"/>
      <top style="thin"/>
      <bottom style="medium"/>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8"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3" fillId="0" borderId="0">
      <alignment/>
      <protection/>
    </xf>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7" fillId="0" borderId="6" applyNumberFormat="0" applyFill="0" applyAlignment="0" applyProtection="0"/>
    <xf numFmtId="0" fontId="44" fillId="21" borderId="7" applyNumberFormat="0" applyAlignment="0" applyProtection="0"/>
    <xf numFmtId="0" fontId="33" fillId="0" borderId="0" applyNumberFormat="0" applyFill="0" applyBorder="0" applyAlignment="0" applyProtection="0"/>
    <xf numFmtId="0" fontId="39" fillId="22" borderId="0" applyNumberFormat="0" applyBorder="0" applyAlignment="0" applyProtection="0"/>
    <xf numFmtId="0" fontId="13" fillId="0" borderId="0">
      <alignment/>
      <protection/>
    </xf>
    <xf numFmtId="0" fontId="10" fillId="0" borderId="0" applyNumberFormat="0" applyFill="0" applyBorder="0" applyAlignment="0" applyProtection="0"/>
    <xf numFmtId="0" fontId="38" fillId="3" borderId="0" applyNumberFormat="0" applyBorder="0" applyAlignment="0" applyProtection="0"/>
    <xf numFmtId="0" fontId="4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cellStyleXfs>
  <cellXfs count="423">
    <xf numFmtId="0" fontId="0" fillId="0" borderId="0" xfId="0" applyAlignment="1">
      <alignment/>
    </xf>
    <xf numFmtId="0" fontId="1" fillId="0" borderId="0" xfId="0" applyFont="1" applyFill="1" applyAlignment="1">
      <alignment horizontal="center" vertical="top"/>
    </xf>
    <xf numFmtId="0" fontId="1" fillId="0" borderId="0" xfId="0" applyFont="1" applyFill="1" applyAlignment="1">
      <alignment vertical="top"/>
    </xf>
    <xf numFmtId="0" fontId="1"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Border="1" applyAlignment="1">
      <alignment/>
    </xf>
    <xf numFmtId="0" fontId="1" fillId="0" borderId="0" xfId="0" applyFont="1" applyFill="1" applyBorder="1" applyAlignment="1">
      <alignment horizontal="right"/>
    </xf>
    <xf numFmtId="0" fontId="1"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horizontal="center"/>
    </xf>
    <xf numFmtId="0" fontId="6" fillId="0" borderId="0" xfId="0" applyFont="1" applyFill="1" applyAlignment="1">
      <alignment horizontal="right"/>
    </xf>
    <xf numFmtId="0" fontId="3" fillId="0" borderId="0" xfId="0" applyFont="1" applyFill="1" applyAlignment="1">
      <alignment horizontal="right"/>
    </xf>
    <xf numFmtId="0" fontId="6" fillId="0" borderId="0" xfId="0" applyFont="1" applyFill="1" applyAlignment="1">
      <alignment/>
    </xf>
    <xf numFmtId="0" fontId="1" fillId="0" borderId="0" xfId="0" applyFont="1" applyFill="1" applyAlignment="1">
      <alignment horizontal="left" vertical="top"/>
    </xf>
    <xf numFmtId="49" fontId="3" fillId="0" borderId="10"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1" xfId="0" applyFont="1" applyFill="1" applyBorder="1" applyAlignment="1">
      <alignment vertical="top" wrapText="1"/>
    </xf>
    <xf numFmtId="0" fontId="1" fillId="0" borderId="11" xfId="0" applyFont="1" applyFill="1" applyBorder="1" applyAlignment="1">
      <alignment horizontal="left" vertical="top" wrapText="1" shrinkToFit="1"/>
    </xf>
    <xf numFmtId="0" fontId="1" fillId="0" borderId="0" xfId="0" applyFont="1" applyFill="1" applyAlignment="1">
      <alignment horizontal="left"/>
    </xf>
    <xf numFmtId="180" fontId="3" fillId="0" borderId="0" xfId="0" applyNumberFormat="1" applyFont="1" applyFill="1" applyAlignment="1">
      <alignment horizontal="center"/>
    </xf>
    <xf numFmtId="0" fontId="11" fillId="0" borderId="0" xfId="0" applyFont="1" applyFill="1" applyAlignment="1">
      <alignment vertical="center"/>
    </xf>
    <xf numFmtId="0" fontId="11" fillId="0" borderId="0" xfId="0" applyFont="1" applyFill="1" applyAlignment="1">
      <alignment/>
    </xf>
    <xf numFmtId="180" fontId="2" fillId="0" borderId="0" xfId="0" applyNumberFormat="1" applyFont="1" applyFill="1" applyAlignment="1">
      <alignment horizontal="center"/>
    </xf>
    <xf numFmtId="0" fontId="11" fillId="0" borderId="0" xfId="0" applyFont="1" applyFill="1" applyAlignment="1">
      <alignment horizontal="left"/>
    </xf>
    <xf numFmtId="0" fontId="11" fillId="0" borderId="0" xfId="0" applyFont="1" applyAlignment="1">
      <alignment/>
    </xf>
    <xf numFmtId="180" fontId="11" fillId="0" borderId="0" xfId="0" applyNumberFormat="1" applyFont="1" applyAlignment="1">
      <alignment/>
    </xf>
    <xf numFmtId="0" fontId="2" fillId="0" borderId="11" xfId="0" applyFont="1" applyBorder="1" applyAlignment="1">
      <alignment horizontal="center" vertical="center" wrapText="1"/>
    </xf>
    <xf numFmtId="0" fontId="11" fillId="0" borderId="11" xfId="0" applyFont="1" applyBorder="1" applyAlignment="1">
      <alignment horizontal="center"/>
    </xf>
    <xf numFmtId="0" fontId="11" fillId="0" borderId="11" xfId="0" applyFont="1" applyBorder="1" applyAlignment="1">
      <alignment horizontal="center" vertical="center" wrapText="1"/>
    </xf>
    <xf numFmtId="0" fontId="11" fillId="0" borderId="0" xfId="0" applyFont="1" applyAlignment="1">
      <alignment/>
    </xf>
    <xf numFmtId="0" fontId="11" fillId="0" borderId="11" xfId="0" applyFont="1" applyBorder="1" applyAlignment="1">
      <alignment horizontal="left" vertical="center" wrapText="1"/>
    </xf>
    <xf numFmtId="0" fontId="1" fillId="0" borderId="11"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1" fillId="0" borderId="11" xfId="0" applyNumberFormat="1" applyFont="1" applyFill="1" applyBorder="1" applyAlignment="1">
      <alignment vertical="top" wrapText="1"/>
    </xf>
    <xf numFmtId="49" fontId="3" fillId="0" borderId="11" xfId="0" applyNumberFormat="1"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3" fillId="0" borderId="11" xfId="0" applyFont="1" applyFill="1" applyBorder="1" applyAlignment="1">
      <alignment horizontal="justify" vertical="center"/>
    </xf>
    <xf numFmtId="0" fontId="1" fillId="0" borderId="11" xfId="0" applyFont="1" applyFill="1" applyBorder="1" applyAlignment="1">
      <alignment horizontal="justify" vertical="center" wrapText="1" shrinkToFit="1"/>
    </xf>
    <xf numFmtId="180" fontId="11" fillId="0" borderId="11" xfId="0" applyNumberFormat="1" applyFont="1" applyFill="1" applyBorder="1" applyAlignment="1">
      <alignment horizontal="right"/>
    </xf>
    <xf numFmtId="0" fontId="11" fillId="0" borderId="11" xfId="0" applyFont="1" applyFill="1" applyBorder="1" applyAlignment="1">
      <alignment horizontal="right"/>
    </xf>
    <xf numFmtId="180" fontId="2" fillId="0" borderId="11" xfId="0" applyNumberFormat="1" applyFont="1" applyFill="1" applyBorder="1" applyAlignment="1">
      <alignment horizontal="right"/>
    </xf>
    <xf numFmtId="49" fontId="4" fillId="0" borderId="0" xfId="0" applyNumberFormat="1" applyFont="1" applyFill="1" applyAlignment="1">
      <alignment horizontal="center" vertical="top"/>
    </xf>
    <xf numFmtId="0" fontId="4" fillId="0" borderId="0" xfId="0" applyFont="1" applyFill="1" applyAlignment="1">
      <alignment horizontal="center"/>
    </xf>
    <xf numFmtId="0" fontId="4" fillId="0" borderId="0" xfId="0" applyFont="1" applyFill="1" applyAlignment="1">
      <alignment horizontal="left" wrapText="1" shrinkToFit="1"/>
    </xf>
    <xf numFmtId="0" fontId="7" fillId="0" borderId="0" xfId="0" applyFont="1" applyFill="1" applyAlignment="1">
      <alignment horizontal="center"/>
    </xf>
    <xf numFmtId="49" fontId="1" fillId="0" borderId="12" xfId="0" applyNumberFormat="1" applyFont="1" applyFill="1" applyBorder="1" applyAlignment="1">
      <alignment horizontal="center" vertical="top"/>
    </xf>
    <xf numFmtId="180" fontId="4" fillId="0" borderId="0" xfId="0" applyNumberFormat="1" applyFont="1" applyFill="1" applyAlignment="1">
      <alignment horizontal="center"/>
    </xf>
    <xf numFmtId="0" fontId="1" fillId="0" borderId="11" xfId="0" applyFont="1" applyFill="1" applyBorder="1" applyAlignment="1">
      <alignment horizontal="left" wrapText="1" shrinkToFit="1"/>
    </xf>
    <xf numFmtId="0" fontId="3" fillId="0" borderId="11" xfId="0" applyFont="1" applyFill="1" applyBorder="1" applyAlignment="1">
      <alignment horizontal="left" wrapText="1" shrinkToFit="1"/>
    </xf>
    <xf numFmtId="0" fontId="1" fillId="0" borderId="11" xfId="0" applyFont="1" applyFill="1" applyBorder="1" applyAlignment="1">
      <alignment wrapText="1" shrinkToFit="1"/>
    </xf>
    <xf numFmtId="49" fontId="1" fillId="0" borderId="11" xfId="0" applyNumberFormat="1" applyFont="1" applyFill="1" applyBorder="1" applyAlignment="1" applyProtection="1">
      <alignment horizontal="left" vertical="top" wrapText="1"/>
      <protection locked="0"/>
    </xf>
    <xf numFmtId="0" fontId="4" fillId="0" borderId="0" xfId="0" applyFont="1" applyFill="1" applyBorder="1" applyAlignment="1">
      <alignment horizontal="center" wrapText="1" shrinkToFit="1"/>
    </xf>
    <xf numFmtId="180" fontId="4" fillId="0" borderId="0" xfId="0" applyNumberFormat="1" applyFont="1" applyFill="1" applyBorder="1" applyAlignment="1">
      <alignment horizontal="center"/>
    </xf>
    <xf numFmtId="0" fontId="4" fillId="0" borderId="0" xfId="0" applyFont="1" applyFill="1" applyBorder="1" applyAlignment="1">
      <alignment horizontal="center"/>
    </xf>
    <xf numFmtId="180" fontId="1" fillId="0" borderId="0" xfId="0" applyNumberFormat="1" applyFont="1" applyFill="1" applyBorder="1" applyAlignment="1">
      <alignment horizontal="center"/>
    </xf>
    <xf numFmtId="0" fontId="4" fillId="0" borderId="0" xfId="0" applyFont="1" applyFill="1" applyBorder="1" applyAlignment="1">
      <alignment horizontal="left" wrapText="1" shrinkToFit="1"/>
    </xf>
    <xf numFmtId="180" fontId="4" fillId="0" borderId="0" xfId="0" applyNumberFormat="1" applyFont="1" applyFill="1" applyBorder="1" applyAlignment="1">
      <alignment horizontal="left" wrapText="1" shrinkToFit="1"/>
    </xf>
    <xf numFmtId="0" fontId="2" fillId="0" borderId="0" xfId="0" applyFont="1" applyAlignment="1">
      <alignment horizontal="right"/>
    </xf>
    <xf numFmtId="0" fontId="15" fillId="0" borderId="0" xfId="0" applyFont="1" applyAlignment="1">
      <alignment/>
    </xf>
    <xf numFmtId="0" fontId="15" fillId="0" borderId="0" xfId="0" applyFont="1" applyAlignment="1">
      <alignment horizontal="left"/>
    </xf>
    <xf numFmtId="0" fontId="15" fillId="0" borderId="0" xfId="0" applyFont="1" applyFill="1" applyAlignment="1">
      <alignment/>
    </xf>
    <xf numFmtId="0" fontId="1" fillId="0" borderId="11" xfId="0" applyFont="1" applyFill="1" applyBorder="1" applyAlignment="1">
      <alignment horizontal="justify" vertical="center"/>
    </xf>
    <xf numFmtId="0" fontId="2" fillId="0" borderId="11" xfId="0" applyFont="1" applyBorder="1" applyAlignment="1">
      <alignment horizontal="left" vertical="center" wrapText="1"/>
    </xf>
    <xf numFmtId="0" fontId="2" fillId="0" borderId="0" xfId="0" applyFont="1" applyAlignment="1">
      <alignment/>
    </xf>
    <xf numFmtId="188" fontId="11" fillId="0" borderId="0" xfId="0" applyNumberFormat="1" applyFont="1" applyAlignment="1">
      <alignment/>
    </xf>
    <xf numFmtId="0" fontId="0" fillId="0" borderId="0" xfId="0" applyFont="1" applyFill="1" applyAlignment="1">
      <alignment/>
    </xf>
    <xf numFmtId="0" fontId="3" fillId="0" borderId="13"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4" xfId="0" applyFont="1" applyFill="1" applyBorder="1" applyAlignment="1">
      <alignment horizontal="center" wrapText="1" shrinkToFit="1"/>
    </xf>
    <xf numFmtId="0" fontId="1" fillId="0" borderId="14" xfId="0" applyFont="1" applyFill="1" applyBorder="1" applyAlignment="1">
      <alignment horizontal="center"/>
    </xf>
    <xf numFmtId="0" fontId="1" fillId="0" borderId="15" xfId="0" applyFont="1" applyFill="1" applyBorder="1" applyAlignment="1">
      <alignment horizontal="center"/>
    </xf>
    <xf numFmtId="49" fontId="1" fillId="0" borderId="11" xfId="0" applyNumberFormat="1" applyFont="1" applyFill="1" applyBorder="1" applyAlignment="1">
      <alignment horizontal="justify" vertical="center" wrapText="1"/>
    </xf>
    <xf numFmtId="49" fontId="5" fillId="0" borderId="0" xfId="0" applyNumberFormat="1" applyFont="1" applyFill="1" applyAlignment="1">
      <alignment horizontal="center" vertical="top"/>
    </xf>
    <xf numFmtId="180" fontId="2" fillId="0" borderId="11" xfId="0" applyNumberFormat="1" applyFont="1" applyFill="1" applyBorder="1" applyAlignment="1">
      <alignment horizontal="center"/>
    </xf>
    <xf numFmtId="180" fontId="2" fillId="0" borderId="16" xfId="0" applyNumberFormat="1" applyFont="1" applyFill="1" applyBorder="1" applyAlignment="1">
      <alignment horizontal="center"/>
    </xf>
    <xf numFmtId="180" fontId="11" fillId="0" borderId="11" xfId="0" applyNumberFormat="1" applyFont="1" applyFill="1" applyBorder="1" applyAlignment="1">
      <alignment horizontal="center"/>
    </xf>
    <xf numFmtId="180" fontId="11" fillId="0" borderId="16" xfId="0" applyNumberFormat="1" applyFont="1" applyFill="1" applyBorder="1" applyAlignment="1">
      <alignment horizontal="center"/>
    </xf>
    <xf numFmtId="180" fontId="2" fillId="0" borderId="11" xfId="0" applyNumberFormat="1" applyFont="1" applyFill="1" applyBorder="1" applyAlignment="1">
      <alignment horizontal="right" vertical="center"/>
    </xf>
    <xf numFmtId="180" fontId="2" fillId="0" borderId="11" xfId="0" applyNumberFormat="1" applyFont="1" applyFill="1" applyBorder="1" applyAlignment="1">
      <alignment vertical="center"/>
    </xf>
    <xf numFmtId="180" fontId="11" fillId="0" borderId="11" xfId="0" applyNumberFormat="1" applyFont="1" applyFill="1" applyBorder="1" applyAlignment="1">
      <alignment horizontal="right" vertical="center" wrapText="1"/>
    </xf>
    <xf numFmtId="180" fontId="11" fillId="0" borderId="11" xfId="0" applyNumberFormat="1" applyFont="1" applyFill="1" applyBorder="1" applyAlignment="1">
      <alignment vertical="center"/>
    </xf>
    <xf numFmtId="180" fontId="2" fillId="0" borderId="11" xfId="0" applyNumberFormat="1" applyFont="1" applyFill="1" applyBorder="1" applyAlignment="1">
      <alignment horizontal="right" vertical="center" wrapText="1"/>
    </xf>
    <xf numFmtId="180" fontId="11" fillId="0" borderId="11" xfId="0" applyNumberFormat="1" applyFont="1" applyFill="1" applyBorder="1" applyAlignment="1">
      <alignment horizontal="right" vertical="center"/>
    </xf>
    <xf numFmtId="180" fontId="11" fillId="0" borderId="11" xfId="0" applyNumberFormat="1" applyFont="1" applyFill="1" applyBorder="1" applyAlignment="1">
      <alignment horizontal="right" vertical="center" wrapText="1" shrinkToFit="1"/>
    </xf>
    <xf numFmtId="180" fontId="19" fillId="0" borderId="11" xfId="0" applyNumberFormat="1" applyFont="1" applyBorder="1" applyAlignment="1">
      <alignment horizontal="center" vertical="center" wrapText="1"/>
    </xf>
    <xf numFmtId="180" fontId="16" fillId="0" borderId="11" xfId="0" applyNumberFormat="1" applyFont="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Alignment="1">
      <alignment horizontal="left"/>
    </xf>
    <xf numFmtId="49" fontId="5" fillId="0" borderId="11" xfId="0" applyNumberFormat="1" applyFont="1" applyFill="1" applyBorder="1" applyAlignment="1">
      <alignment horizontal="center" vertical="top"/>
    </xf>
    <xf numFmtId="9" fontId="2" fillId="0" borderId="11" xfId="0" applyNumberFormat="1" applyFont="1" applyFill="1" applyBorder="1" applyAlignment="1">
      <alignment horizontal="right" vertical="center" wrapText="1"/>
    </xf>
    <xf numFmtId="0" fontId="22" fillId="0" borderId="0" xfId="0" applyFont="1" applyFill="1" applyBorder="1" applyAlignment="1">
      <alignment horizontal="left"/>
    </xf>
    <xf numFmtId="0" fontId="7"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7" fillId="0" borderId="11" xfId="0" applyNumberFormat="1" applyFont="1" applyFill="1" applyBorder="1" applyAlignment="1">
      <alignment horizontal="center" vertical="center"/>
    </xf>
    <xf numFmtId="0" fontId="7" fillId="0" borderId="11" xfId="0" applyFont="1" applyFill="1" applyBorder="1" applyAlignment="1">
      <alignment horizontal="center"/>
    </xf>
    <xf numFmtId="49" fontId="14"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center" wrapText="1"/>
    </xf>
    <xf numFmtId="0" fontId="22" fillId="0" borderId="0" xfId="0" applyFont="1" applyFill="1" applyAlignment="1">
      <alignment/>
    </xf>
    <xf numFmtId="0" fontId="14"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11" xfId="0" applyFont="1" applyFill="1" applyBorder="1" applyAlignment="1">
      <alignment vertical="top" wrapText="1"/>
    </xf>
    <xf numFmtId="0" fontId="14" fillId="0" borderId="11" xfId="0" applyFont="1" applyFill="1" applyBorder="1" applyAlignment="1">
      <alignment horizontal="left" vertical="center" wrapText="1"/>
    </xf>
    <xf numFmtId="49" fontId="14" fillId="0" borderId="11" xfId="0" applyNumberFormat="1"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lignment vertical="center" wrapText="1"/>
    </xf>
    <xf numFmtId="0" fontId="5" fillId="0" borderId="11" xfId="0" applyFont="1" applyFill="1" applyBorder="1" applyAlignment="1">
      <alignment horizontal="justify" vertical="center"/>
    </xf>
    <xf numFmtId="0" fontId="14" fillId="0" borderId="11" xfId="0" applyFont="1" applyFill="1" applyBorder="1" applyAlignment="1">
      <alignment vertical="top" wrapText="1"/>
    </xf>
    <xf numFmtId="0" fontId="14" fillId="0" borderId="11" xfId="0" applyFont="1" applyFill="1" applyBorder="1" applyAlignment="1">
      <alignment horizontal="justify" vertical="center" wrapText="1"/>
    </xf>
    <xf numFmtId="0" fontId="5" fillId="0" borderId="11" xfId="0" applyFont="1" applyFill="1" applyBorder="1" applyAlignment="1">
      <alignment horizontal="left" wrapText="1" shrinkToFit="1"/>
    </xf>
    <xf numFmtId="0" fontId="5" fillId="0" borderId="11" xfId="0" applyFont="1" applyFill="1" applyBorder="1" applyAlignment="1">
      <alignment horizontal="justify" vertical="center" wrapText="1" shrinkToFit="1"/>
    </xf>
    <xf numFmtId="0" fontId="5" fillId="0" borderId="11" xfId="0" applyNumberFormat="1" applyFont="1" applyFill="1" applyBorder="1" applyAlignment="1">
      <alignment vertical="top" wrapText="1"/>
    </xf>
    <xf numFmtId="0" fontId="5" fillId="0" borderId="11" xfId="0" applyFont="1" applyFill="1" applyBorder="1" applyAlignment="1">
      <alignment horizontal="left" vertical="top" wrapText="1" shrinkToFit="1"/>
    </xf>
    <xf numFmtId="0" fontId="12" fillId="0" borderId="0" xfId="0" applyFont="1" applyFill="1" applyAlignment="1">
      <alignment horizontal="center" vertical="center" wrapText="1"/>
    </xf>
    <xf numFmtId="0" fontId="5" fillId="0" borderId="11" xfId="0" applyNumberFormat="1" applyFont="1" applyFill="1" applyBorder="1" applyAlignment="1">
      <alignment horizontal="justify" vertical="center" wrapText="1" shrinkToFit="1"/>
    </xf>
    <xf numFmtId="0" fontId="1" fillId="0" borderId="11" xfId="0" applyNumberFormat="1" applyFont="1" applyFill="1" applyBorder="1" applyAlignment="1">
      <alignment horizontal="justify" vertical="center" wrapText="1" shrinkToFit="1"/>
    </xf>
    <xf numFmtId="49" fontId="14" fillId="0" borderId="11" xfId="0" applyNumberFormat="1" applyFont="1" applyFill="1" applyBorder="1" applyAlignment="1">
      <alignment horizontal="center" vertical="center" wrapText="1"/>
    </xf>
    <xf numFmtId="180" fontId="24" fillId="0" borderId="11" xfId="0" applyNumberFormat="1" applyFont="1" applyFill="1" applyBorder="1" applyAlignment="1">
      <alignment horizontal="right" vertical="center" wrapText="1"/>
    </xf>
    <xf numFmtId="180" fontId="25" fillId="0" borderId="11" xfId="0" applyNumberFormat="1" applyFont="1" applyFill="1" applyBorder="1" applyAlignment="1">
      <alignment horizontal="right" vertical="center" wrapText="1"/>
    </xf>
    <xf numFmtId="180" fontId="24" fillId="0" borderId="11" xfId="0" applyNumberFormat="1" applyFont="1" applyFill="1" applyBorder="1" applyAlignment="1">
      <alignment vertical="center"/>
    </xf>
    <xf numFmtId="49" fontId="5" fillId="0" borderId="11" xfId="0" applyNumberFormat="1" applyFont="1" applyFill="1" applyBorder="1" applyAlignment="1">
      <alignment horizontal="justify" vertical="center" wrapText="1"/>
    </xf>
    <xf numFmtId="0" fontId="5" fillId="0" borderId="11" xfId="0" applyNumberFormat="1" applyFont="1" applyFill="1" applyBorder="1" applyAlignment="1">
      <alignment horizontal="justify" vertical="center" wrapText="1"/>
    </xf>
    <xf numFmtId="0" fontId="14" fillId="0" borderId="11" xfId="0" applyNumberFormat="1" applyFont="1" applyFill="1" applyBorder="1" applyAlignment="1">
      <alignment horizontal="center" vertical="center" wrapText="1"/>
    </xf>
    <xf numFmtId="0" fontId="5" fillId="0" borderId="0" xfId="0" applyFont="1" applyFill="1" applyAlignment="1">
      <alignment/>
    </xf>
    <xf numFmtId="0" fontId="5" fillId="0" borderId="0" xfId="0" applyFont="1" applyFill="1" applyAlignment="1">
      <alignment horizontal="left"/>
    </xf>
    <xf numFmtId="0" fontId="26" fillId="0" borderId="0" xfId="0" applyFont="1" applyFill="1" applyAlignment="1">
      <alignment/>
    </xf>
    <xf numFmtId="0" fontId="5" fillId="0" borderId="0" xfId="0" applyFont="1" applyFill="1" applyAlignment="1">
      <alignment horizontal="right"/>
    </xf>
    <xf numFmtId="0" fontId="1" fillId="0" borderId="0" xfId="0" applyFont="1" applyFill="1" applyAlignment="1">
      <alignment horizontal="right"/>
    </xf>
    <xf numFmtId="0" fontId="14" fillId="0" borderId="11" xfId="0" applyFont="1" applyFill="1" applyBorder="1" applyAlignment="1">
      <alignment horizontal="center" vertical="center" wrapText="1"/>
    </xf>
    <xf numFmtId="180" fontId="14"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11" xfId="0" applyFont="1" applyFill="1" applyBorder="1" applyAlignment="1">
      <alignment vertical="center" wrapText="1"/>
    </xf>
    <xf numFmtId="0" fontId="27" fillId="0" borderId="0" xfId="0" applyFont="1" applyFill="1" applyAlignment="1">
      <alignment/>
    </xf>
    <xf numFmtId="0" fontId="5" fillId="0" borderId="11" xfId="0" applyFont="1" applyFill="1" applyBorder="1" applyAlignment="1">
      <alignment wrapText="1"/>
    </xf>
    <xf numFmtId="0" fontId="28" fillId="0" borderId="0" xfId="0" applyFont="1" applyFill="1" applyAlignment="1">
      <alignment/>
    </xf>
    <xf numFmtId="0" fontId="26" fillId="0" borderId="11" xfId="0" applyFont="1" applyFill="1" applyBorder="1" applyAlignment="1">
      <alignment/>
    </xf>
    <xf numFmtId="0" fontId="11"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right"/>
    </xf>
    <xf numFmtId="0" fontId="7" fillId="0" borderId="11" xfId="0" applyNumberFormat="1" applyFont="1" applyFill="1" applyBorder="1" applyAlignment="1">
      <alignment horizontal="center" vertical="center" wrapText="1" shrinkToFit="1"/>
    </xf>
    <xf numFmtId="0" fontId="3" fillId="0" borderId="11" xfId="0" applyNumberFormat="1" applyFont="1" applyFill="1" applyBorder="1" applyAlignment="1">
      <alignment horizontal="center" vertical="center" wrapText="1" shrinkToFit="1"/>
    </xf>
    <xf numFmtId="0" fontId="2" fillId="0" borderId="11" xfId="0" applyNumberFormat="1" applyFont="1" applyFill="1" applyBorder="1" applyAlignment="1">
      <alignment horizontal="center" vertical="center" wrapText="1" shrinkToFit="1"/>
    </xf>
    <xf numFmtId="0" fontId="2" fillId="0" borderId="0" xfId="0" applyNumberFormat="1" applyFont="1" applyFill="1" applyAlignment="1">
      <alignment horizontal="center" vertical="center" wrapText="1" shrinkToFit="1"/>
    </xf>
    <xf numFmtId="49" fontId="3" fillId="0" borderId="11" xfId="0" applyNumberFormat="1" applyFont="1" applyFill="1" applyBorder="1" applyAlignment="1">
      <alignment horizontal="center" vertical="center" wrapText="1"/>
    </xf>
    <xf numFmtId="0" fontId="3" fillId="0" borderId="11" xfId="0" applyFont="1" applyFill="1" applyBorder="1" applyAlignment="1">
      <alignment vertical="center" wrapText="1"/>
    </xf>
    <xf numFmtId="0" fontId="3" fillId="0" borderId="11" xfId="0" applyFont="1" applyFill="1" applyBorder="1" applyAlignment="1">
      <alignment vertical="center"/>
    </xf>
    <xf numFmtId="180" fontId="3" fillId="0" borderId="11" xfId="0" applyNumberFormat="1" applyFont="1" applyFill="1" applyBorder="1" applyAlignment="1">
      <alignment horizontal="center" vertical="center"/>
    </xf>
    <xf numFmtId="180" fontId="3" fillId="0" borderId="11" xfId="0" applyNumberFormat="1" applyFont="1" applyFill="1" applyBorder="1" applyAlignment="1">
      <alignment vertical="center"/>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180"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wrapText="1" shrinkToFit="1"/>
    </xf>
    <xf numFmtId="0" fontId="1" fillId="0" borderId="11" xfId="0" applyNumberFormat="1" applyFont="1" applyFill="1" applyBorder="1" applyAlignment="1">
      <alignment horizontal="left" vertical="center" wrapText="1" shrinkToFit="1"/>
    </xf>
    <xf numFmtId="180" fontId="1" fillId="0" borderId="11" xfId="0" applyNumberFormat="1" applyFont="1" applyFill="1" applyBorder="1" applyAlignment="1">
      <alignment horizontal="center" vertical="center" wrapText="1" shrinkToFit="1"/>
    </xf>
    <xf numFmtId="0" fontId="1" fillId="0" borderId="11" xfId="0" applyNumberFormat="1" applyFont="1" applyFill="1" applyBorder="1" applyAlignment="1">
      <alignment horizontal="center" vertical="center" wrapText="1"/>
    </xf>
    <xf numFmtId="0" fontId="1" fillId="0" borderId="11" xfId="0" applyNumberFormat="1" applyFont="1" applyFill="1" applyBorder="1" applyAlignment="1">
      <alignment horizontal="left" vertical="center" wrapText="1"/>
    </xf>
    <xf numFmtId="0" fontId="1" fillId="0" borderId="11" xfId="0" applyNumberFormat="1" applyFont="1" applyFill="1" applyBorder="1" applyAlignment="1">
      <alignment vertical="center" wrapText="1" shrinkToFit="1"/>
    </xf>
    <xf numFmtId="180" fontId="1" fillId="0" borderId="11" xfId="0" applyNumberFormat="1" applyFont="1" applyFill="1" applyBorder="1" applyAlignment="1">
      <alignment horizontal="center" vertical="center" wrapText="1"/>
    </xf>
    <xf numFmtId="0" fontId="3" fillId="0" borderId="11" xfId="0" applyNumberFormat="1" applyFont="1" applyFill="1" applyBorder="1" applyAlignment="1">
      <alignment vertical="center" wrapText="1" shrinkToFit="1"/>
    </xf>
    <xf numFmtId="180" fontId="3" fillId="0" borderId="11" xfId="0" applyNumberFormat="1" applyFont="1" applyFill="1" applyBorder="1" applyAlignment="1">
      <alignment horizontal="center" vertical="center" wrapText="1" shrinkToFit="1"/>
    </xf>
    <xf numFmtId="0" fontId="1" fillId="0" borderId="11" xfId="0" applyFont="1" applyFill="1" applyBorder="1" applyAlignment="1">
      <alignment horizontal="left" vertical="center" wrapText="1"/>
    </xf>
    <xf numFmtId="180" fontId="3" fillId="0" borderId="11" xfId="0" applyNumberFormat="1" applyFont="1" applyFill="1" applyBorder="1" applyAlignment="1">
      <alignment horizontal="center" vertical="center" wrapText="1"/>
    </xf>
    <xf numFmtId="0" fontId="1" fillId="0" borderId="11" xfId="0" applyFont="1" applyFill="1" applyBorder="1" applyAlignment="1">
      <alignment vertical="center"/>
    </xf>
    <xf numFmtId="0" fontId="2" fillId="0" borderId="0" xfId="0" applyFont="1" applyFill="1" applyAlignment="1">
      <alignment/>
    </xf>
    <xf numFmtId="0" fontId="3" fillId="0" borderId="11" xfId="0" applyFont="1" applyFill="1" applyBorder="1" applyAlignment="1">
      <alignment horizontal="left" vertical="center" wrapText="1"/>
    </xf>
    <xf numFmtId="188" fontId="3" fillId="0" borderId="11" xfId="0" applyNumberFormat="1" applyFont="1" applyFill="1" applyBorder="1" applyAlignment="1">
      <alignment vertical="center" wrapText="1" shrinkToFit="1"/>
    </xf>
    <xf numFmtId="0" fontId="3" fillId="0" borderId="11" xfId="0" applyNumberFormat="1" applyFont="1" applyFill="1" applyBorder="1" applyAlignment="1">
      <alignment horizontal="left" vertical="center" wrapText="1"/>
    </xf>
    <xf numFmtId="188" fontId="3" fillId="0" borderId="11" xfId="0" applyNumberFormat="1" applyFont="1" applyFill="1" applyBorder="1" applyAlignment="1">
      <alignment vertical="center" wrapText="1"/>
    </xf>
    <xf numFmtId="188" fontId="1" fillId="0" borderId="11" xfId="0" applyNumberFormat="1" applyFont="1" applyFill="1" applyBorder="1" applyAlignment="1">
      <alignment vertical="center" wrapText="1"/>
    </xf>
    <xf numFmtId="181" fontId="1" fillId="0" borderId="11" xfId="0" applyNumberFormat="1" applyFont="1" applyFill="1" applyBorder="1" applyAlignment="1">
      <alignment horizontal="left" vertical="center" wrapText="1"/>
    </xf>
    <xf numFmtId="181" fontId="1" fillId="0" borderId="11" xfId="0" applyNumberFormat="1" applyFont="1" applyFill="1" applyBorder="1" applyAlignment="1">
      <alignment horizontal="center" vertical="center" wrapText="1"/>
    </xf>
    <xf numFmtId="188" fontId="1" fillId="0" borderId="11"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180" fontId="3" fillId="0" borderId="11" xfId="0" applyNumberFormat="1" applyFont="1" applyFill="1" applyBorder="1" applyAlignment="1">
      <alignment horizontal="center" vertical="center" shrinkToFit="1"/>
    </xf>
    <xf numFmtId="0" fontId="1" fillId="0" borderId="0" xfId="0" applyFont="1" applyFill="1" applyAlignment="1">
      <alignment vertical="center" wrapText="1"/>
    </xf>
    <xf numFmtId="0" fontId="3" fillId="0" borderId="1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top"/>
    </xf>
    <xf numFmtId="0" fontId="1" fillId="24" borderId="0" xfId="0" applyFont="1" applyFill="1" applyAlignment="1">
      <alignment/>
    </xf>
    <xf numFmtId="0" fontId="14" fillId="0" borderId="0" xfId="0" applyFont="1" applyFill="1" applyAlignment="1">
      <alignment/>
    </xf>
    <xf numFmtId="0" fontId="23" fillId="0" borderId="0" xfId="0" applyFont="1" applyFill="1" applyAlignment="1">
      <alignment/>
    </xf>
    <xf numFmtId="0" fontId="27" fillId="0" borderId="11" xfId="0" applyFont="1" applyFill="1" applyBorder="1" applyAlignment="1">
      <alignment/>
    </xf>
    <xf numFmtId="0" fontId="11" fillId="0" borderId="11" xfId="0" applyFont="1" applyFill="1" applyBorder="1" applyAlignment="1">
      <alignment horizontal="center" vertical="center" wrapText="1"/>
    </xf>
    <xf numFmtId="0" fontId="12" fillId="0" borderId="0" xfId="0" applyFont="1" applyFill="1" applyAlignment="1">
      <alignment horizontal="right" vertical="center" wrapText="1"/>
    </xf>
    <xf numFmtId="0" fontId="22" fillId="0" borderId="17" xfId="33" applyFont="1" applyFill="1" applyBorder="1">
      <alignment/>
      <protection/>
    </xf>
    <xf numFmtId="188" fontId="22" fillId="0" borderId="11" xfId="0" applyNumberFormat="1" applyFont="1" applyFill="1" applyBorder="1" applyAlignment="1">
      <alignment horizontal="right" vertical="justify"/>
    </xf>
    <xf numFmtId="188" fontId="18" fillId="0" borderId="11" xfId="0" applyNumberFormat="1" applyFont="1" applyFill="1" applyBorder="1" applyAlignment="1">
      <alignment horizontal="right" vertical="center" wrapText="1"/>
    </xf>
    <xf numFmtId="0" fontId="18" fillId="0" borderId="17" xfId="0" applyFont="1" applyFill="1" applyBorder="1" applyAlignment="1">
      <alignment vertical="center"/>
    </xf>
    <xf numFmtId="188" fontId="18" fillId="0" borderId="11" xfId="0" applyNumberFormat="1" applyFont="1" applyFill="1" applyBorder="1" applyAlignment="1">
      <alignment horizontal="right"/>
    </xf>
    <xf numFmtId="180" fontId="14" fillId="0" borderId="11" xfId="0" applyNumberFormat="1" applyFont="1" applyFill="1" applyBorder="1" applyAlignment="1">
      <alignment horizontal="right" vertical="center" wrapText="1"/>
    </xf>
    <xf numFmtId="180" fontId="14" fillId="0" borderId="11" xfId="0" applyNumberFormat="1" applyFont="1" applyFill="1" applyBorder="1" applyAlignment="1">
      <alignment vertical="center"/>
    </xf>
    <xf numFmtId="180" fontId="5" fillId="0" borderId="11" xfId="0" applyNumberFormat="1" applyFont="1" applyFill="1" applyBorder="1" applyAlignment="1">
      <alignment horizontal="right" vertical="center" wrapText="1"/>
    </xf>
    <xf numFmtId="180" fontId="5" fillId="0" borderId="11" xfId="0" applyNumberFormat="1" applyFont="1" applyFill="1" applyBorder="1" applyAlignment="1">
      <alignment vertical="center"/>
    </xf>
    <xf numFmtId="180" fontId="29" fillId="0" borderId="11" xfId="0" applyNumberFormat="1" applyFont="1" applyFill="1" applyBorder="1" applyAlignment="1">
      <alignment horizontal="right" vertical="center" wrapText="1"/>
    </xf>
    <xf numFmtId="180" fontId="29" fillId="0" borderId="11" xfId="0" applyNumberFormat="1" applyFont="1" applyFill="1" applyBorder="1" applyAlignment="1">
      <alignment vertical="center"/>
    </xf>
    <xf numFmtId="180" fontId="30" fillId="0" borderId="11" xfId="0" applyNumberFormat="1" applyFont="1" applyFill="1" applyBorder="1" applyAlignment="1">
      <alignment horizontal="right" vertical="center" wrapText="1"/>
    </xf>
    <xf numFmtId="180" fontId="5" fillId="0" borderId="11" xfId="0" applyNumberFormat="1" applyFont="1" applyFill="1" applyBorder="1" applyAlignment="1">
      <alignment horizontal="right" vertical="center"/>
    </xf>
    <xf numFmtId="180" fontId="5" fillId="0" borderId="11" xfId="0" applyNumberFormat="1" applyFont="1" applyFill="1" applyBorder="1" applyAlignment="1">
      <alignment horizontal="right" vertical="center" wrapText="1" shrinkToFit="1"/>
    </xf>
    <xf numFmtId="0" fontId="2" fillId="0" borderId="11"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12" fillId="0" borderId="0" xfId="0" applyFont="1" applyFill="1" applyBorder="1" applyAlignment="1">
      <alignment horizontal="center" wrapText="1"/>
    </xf>
    <xf numFmtId="0" fontId="1" fillId="0" borderId="0" xfId="0" applyFont="1" applyAlignment="1">
      <alignment/>
    </xf>
    <xf numFmtId="0" fontId="11" fillId="0" borderId="11" xfId="33" applyFont="1" applyFill="1" applyBorder="1">
      <alignment/>
      <protection/>
    </xf>
    <xf numFmtId="188" fontId="11" fillId="0" borderId="11" xfId="0" applyNumberFormat="1" applyFont="1" applyBorder="1" applyAlignment="1">
      <alignment/>
    </xf>
    <xf numFmtId="188" fontId="2" fillId="0" borderId="11" xfId="0" applyNumberFormat="1" applyFont="1" applyBorder="1" applyAlignment="1">
      <alignment/>
    </xf>
    <xf numFmtId="0" fontId="2" fillId="0" borderId="11" xfId="0" applyFont="1" applyFill="1" applyBorder="1" applyAlignment="1">
      <alignment vertical="center"/>
    </xf>
    <xf numFmtId="0" fontId="2" fillId="0" borderId="11" xfId="0" applyFont="1" applyBorder="1" applyAlignment="1">
      <alignment/>
    </xf>
    <xf numFmtId="180" fontId="2" fillId="0" borderId="0" xfId="0" applyNumberFormat="1" applyFont="1" applyAlignment="1">
      <alignment/>
    </xf>
    <xf numFmtId="0" fontId="1" fillId="0" borderId="0" xfId="0" applyFont="1" applyFill="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1" fillId="0" borderId="0" xfId="0" applyFont="1" applyFill="1" applyAlignment="1">
      <alignment horizontal="center" vertical="center" wrapText="1"/>
    </xf>
    <xf numFmtId="0" fontId="3" fillId="0" borderId="0" xfId="0" applyFont="1" applyFill="1" applyAlignment="1">
      <alignment/>
    </xf>
    <xf numFmtId="0" fontId="1" fillId="0" borderId="11" xfId="0" applyFont="1" applyFill="1" applyBorder="1" applyAlignment="1">
      <alignment/>
    </xf>
    <xf numFmtId="0" fontId="14" fillId="0" borderId="0" xfId="0" applyNumberFormat="1" applyFont="1" applyFill="1" applyAlignment="1">
      <alignment horizontal="center" vertical="center" wrapText="1" shrinkToFit="1"/>
    </xf>
    <xf numFmtId="9" fontId="21" fillId="0" borderId="11" xfId="0" applyNumberFormat="1" applyFont="1" applyFill="1" applyBorder="1" applyAlignment="1">
      <alignment horizontal="center" vertical="top" wrapText="1"/>
    </xf>
    <xf numFmtId="188" fontId="2" fillId="0" borderId="11" xfId="0" applyNumberFormat="1" applyFont="1" applyFill="1" applyBorder="1" applyAlignment="1">
      <alignment horizontal="right"/>
    </xf>
    <xf numFmtId="0" fontId="5" fillId="0" borderId="0" xfId="0" applyFont="1" applyFill="1" applyAlignment="1">
      <alignment vertical="top" wrapText="1"/>
    </xf>
    <xf numFmtId="0" fontId="12" fillId="0" borderId="11" xfId="0" applyFont="1" applyFill="1" applyBorder="1" applyAlignment="1">
      <alignment horizontal="center" vertical="top" wrapText="1"/>
    </xf>
    <xf numFmtId="0" fontId="15" fillId="0" borderId="0" xfId="0" applyFont="1" applyFill="1" applyAlignment="1">
      <alignment horizontal="center" vertical="top" wrapText="1"/>
    </xf>
    <xf numFmtId="194" fontId="22" fillId="0" borderId="11" xfId="0" applyNumberFormat="1" applyFont="1" applyFill="1" applyBorder="1" applyAlignment="1">
      <alignment horizontal="right" vertical="top"/>
    </xf>
    <xf numFmtId="194" fontId="22" fillId="0" borderId="11" xfId="0" applyNumberFormat="1" applyFont="1" applyFill="1" applyBorder="1" applyAlignment="1">
      <alignment horizontal="right" vertical="justify"/>
    </xf>
    <xf numFmtId="188" fontId="11" fillId="0" borderId="11" xfId="0" applyNumberFormat="1" applyFont="1" applyFill="1" applyBorder="1" applyAlignment="1">
      <alignment horizontal="right"/>
    </xf>
    <xf numFmtId="180" fontId="19" fillId="0" borderId="11" xfId="0" applyNumberFormat="1" applyFont="1" applyFill="1" applyBorder="1" applyAlignment="1">
      <alignment horizontal="center" vertical="center" wrapText="1"/>
    </xf>
    <xf numFmtId="0" fontId="1" fillId="0" borderId="18" xfId="0" applyFont="1" applyFill="1" applyBorder="1" applyAlignment="1">
      <alignment vertical="center" wrapText="1"/>
    </xf>
    <xf numFmtId="49" fontId="1" fillId="0" borderId="11" xfId="0" applyNumberFormat="1" applyFont="1" applyBorder="1" applyAlignment="1">
      <alignment horizontal="center" vertical="center"/>
    </xf>
    <xf numFmtId="0" fontId="1" fillId="0" borderId="11" xfId="0" applyFont="1" applyBorder="1" applyAlignment="1">
      <alignment vertical="center" wrapText="1"/>
    </xf>
    <xf numFmtId="0" fontId="1" fillId="0" borderId="11" xfId="0" applyFont="1" applyBorder="1" applyAlignment="1">
      <alignment wrapText="1"/>
    </xf>
    <xf numFmtId="49" fontId="1" fillId="0" borderId="11" xfId="0" applyNumberFormat="1" applyFont="1" applyBorder="1" applyAlignment="1">
      <alignment horizontal="center" vertical="center" wrapText="1"/>
    </xf>
    <xf numFmtId="180" fontId="1" fillId="0" borderId="11" xfId="0" applyNumberFormat="1" applyFont="1" applyBorder="1" applyAlignment="1">
      <alignment horizontal="center" vertical="center"/>
    </xf>
    <xf numFmtId="0" fontId="1" fillId="0" borderId="11" xfId="0" applyFont="1" applyBorder="1" applyAlignment="1">
      <alignment horizontal="left" vertical="center" wrapText="1"/>
    </xf>
    <xf numFmtId="180" fontId="1" fillId="0" borderId="11" xfId="0" applyNumberFormat="1" applyFont="1" applyBorder="1" applyAlignment="1">
      <alignment vertical="center"/>
    </xf>
    <xf numFmtId="0" fontId="2" fillId="0" borderId="0" xfId="0" applyNumberFormat="1" applyFont="1" applyAlignment="1">
      <alignment horizontal="center" vertical="center" wrapText="1" shrinkToFit="1"/>
    </xf>
    <xf numFmtId="0" fontId="1" fillId="0" borderId="11" xfId="54" applyFont="1" applyFill="1" applyBorder="1" applyAlignment="1">
      <alignment horizontal="left" vertical="center" wrapText="1"/>
      <protection/>
    </xf>
    <xf numFmtId="180" fontId="1" fillId="0" borderId="11" xfId="54"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NumberFormat="1" applyFont="1" applyFill="1" applyBorder="1" applyAlignment="1">
      <alignment vertical="center" wrapText="1"/>
    </xf>
    <xf numFmtId="0" fontId="1" fillId="0" borderId="18" xfId="54" applyFont="1" applyFill="1" applyBorder="1" applyAlignment="1">
      <alignment horizontal="left" vertical="center" wrapText="1"/>
      <protection/>
    </xf>
    <xf numFmtId="0" fontId="11" fillId="0" borderId="17" xfId="0" applyFont="1" applyFill="1" applyBorder="1" applyAlignment="1">
      <alignment horizontal="center" vertical="center" wrapText="1"/>
    </xf>
    <xf numFmtId="0" fontId="2" fillId="17" borderId="0" xfId="0" applyNumberFormat="1" applyFont="1" applyFill="1" applyAlignment="1">
      <alignment horizontal="center" vertical="center" wrapText="1" shrinkToFit="1"/>
    </xf>
    <xf numFmtId="4" fontId="5" fillId="0" borderId="11" xfId="0" applyNumberFormat="1" applyFont="1" applyFill="1" applyBorder="1" applyAlignment="1">
      <alignment horizontal="center" vertical="center" wrapText="1"/>
    </xf>
    <xf numFmtId="4" fontId="14" fillId="0" borderId="11" xfId="0" applyNumberFormat="1" applyFont="1" applyFill="1" applyBorder="1" applyAlignment="1">
      <alignment horizontal="center"/>
    </xf>
    <xf numFmtId="4" fontId="14" fillId="0" borderId="11" xfId="0" applyNumberFormat="1" applyFont="1" applyFill="1" applyBorder="1" applyAlignment="1">
      <alignment horizontal="center" vertical="center" wrapText="1"/>
    </xf>
    <xf numFmtId="0" fontId="14" fillId="0" borderId="17" xfId="0" applyNumberFormat="1" applyFont="1" applyFill="1" applyBorder="1" applyAlignment="1">
      <alignment horizontal="left" vertical="center" wrapText="1"/>
    </xf>
    <xf numFmtId="0" fontId="14" fillId="0" borderId="11" xfId="0" applyNumberFormat="1" applyFont="1" applyFill="1" applyBorder="1" applyAlignment="1">
      <alignment vertical="center" wrapText="1"/>
    </xf>
    <xf numFmtId="0" fontId="26" fillId="0" borderId="0" xfId="0" applyFont="1" applyFill="1" applyAlignment="1">
      <alignment/>
    </xf>
    <xf numFmtId="0" fontId="26" fillId="0" borderId="11" xfId="0" applyFont="1" applyFill="1" applyBorder="1" applyAlignment="1">
      <alignment/>
    </xf>
    <xf numFmtId="0" fontId="3" fillId="0" borderId="0" xfId="0" applyFont="1" applyFill="1" applyBorder="1" applyAlignment="1">
      <alignment/>
    </xf>
    <xf numFmtId="0" fontId="5" fillId="0" borderId="17" xfId="33" applyFont="1" applyFill="1" applyBorder="1">
      <alignment/>
      <protection/>
    </xf>
    <xf numFmtId="0" fontId="17" fillId="0" borderId="17" xfId="33" applyFont="1" applyFill="1" applyBorder="1">
      <alignment/>
      <protection/>
    </xf>
    <xf numFmtId="0" fontId="14" fillId="0" borderId="19" xfId="0" applyFont="1" applyFill="1" applyBorder="1" applyAlignment="1">
      <alignment vertical="center"/>
    </xf>
    <xf numFmtId="180" fontId="3" fillId="0" borderId="0" xfId="0" applyNumberFormat="1" applyFont="1" applyFill="1" applyBorder="1" applyAlignment="1">
      <alignment horizontal="center"/>
    </xf>
    <xf numFmtId="0" fontId="22" fillId="0" borderId="0" xfId="0" applyFont="1" applyFill="1" applyBorder="1" applyAlignment="1">
      <alignment/>
    </xf>
    <xf numFmtId="0" fontId="11" fillId="0" borderId="0" xfId="0" applyFont="1" applyFill="1" applyBorder="1" applyAlignment="1">
      <alignment/>
    </xf>
    <xf numFmtId="0" fontId="18"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2" fillId="0" borderId="0" xfId="0" applyFont="1" applyFill="1" applyBorder="1" applyAlignment="1">
      <alignment horizontal="center"/>
    </xf>
    <xf numFmtId="0" fontId="3" fillId="0" borderId="0" xfId="0" applyFont="1" applyFill="1" applyBorder="1" applyAlignment="1">
      <alignment horizontal="center"/>
    </xf>
    <xf numFmtId="0" fontId="14" fillId="0" borderId="0" xfId="0" applyFont="1" applyFill="1" applyBorder="1" applyAlignment="1">
      <alignment horizontal="center"/>
    </xf>
    <xf numFmtId="0" fontId="3" fillId="0" borderId="11" xfId="0" applyFont="1" applyFill="1" applyBorder="1" applyAlignment="1">
      <alignment horizontal="center" vertical="top"/>
    </xf>
    <xf numFmtId="0" fontId="3" fillId="0" borderId="11" xfId="0" applyFont="1" applyFill="1" applyBorder="1" applyAlignment="1">
      <alignment horizontal="center"/>
    </xf>
    <xf numFmtId="180" fontId="2" fillId="0" borderId="11" xfId="0" applyNumberFormat="1" applyFont="1" applyFill="1" applyBorder="1" applyAlignment="1">
      <alignment/>
    </xf>
    <xf numFmtId="180" fontId="2" fillId="0" borderId="20" xfId="0" applyNumberFormat="1" applyFont="1" applyFill="1" applyBorder="1" applyAlignment="1">
      <alignment horizontal="center"/>
    </xf>
    <xf numFmtId="180" fontId="2" fillId="0" borderId="21" xfId="0" applyNumberFormat="1" applyFont="1" applyFill="1" applyBorder="1" applyAlignment="1">
      <alignment horizontal="center"/>
    </xf>
    <xf numFmtId="4" fontId="22" fillId="0" borderId="11" xfId="0" applyNumberFormat="1" applyFont="1" applyFill="1" applyBorder="1" applyAlignment="1">
      <alignment horizontal="right" vertical="justify"/>
    </xf>
    <xf numFmtId="4" fontId="18" fillId="0" borderId="11" xfId="0" applyNumberFormat="1" applyFont="1" applyFill="1" applyBorder="1" applyAlignment="1">
      <alignment horizontal="right"/>
    </xf>
    <xf numFmtId="181" fontId="11" fillId="0" borderId="22" xfId="0" applyNumberFormat="1" applyFont="1" applyBorder="1" applyAlignment="1">
      <alignment horizontal="right" vertical="center"/>
    </xf>
    <xf numFmtId="181" fontId="11" fillId="0" borderId="11" xfId="0" applyNumberFormat="1" applyFont="1" applyBorder="1" applyAlignment="1">
      <alignment horizontal="right" vertical="center"/>
    </xf>
    <xf numFmtId="181" fontId="11" fillId="0" borderId="18" xfId="54" applyNumberFormat="1" applyFont="1" applyFill="1" applyBorder="1" applyAlignment="1">
      <alignment horizontal="right" vertical="center" wrapText="1"/>
      <protection/>
    </xf>
    <xf numFmtId="188" fontId="11" fillId="0" borderId="22" xfId="0" applyNumberFormat="1" applyFont="1" applyFill="1" applyBorder="1" applyAlignment="1">
      <alignment horizontal="right"/>
    </xf>
    <xf numFmtId="180" fontId="11" fillId="0" borderId="18" xfId="0" applyNumberFormat="1" applyFont="1" applyFill="1" applyBorder="1" applyAlignment="1">
      <alignment horizontal="right"/>
    </xf>
    <xf numFmtId="181" fontId="11" fillId="0" borderId="11" xfId="0" applyNumberFormat="1" applyFont="1" applyFill="1" applyBorder="1" applyAlignment="1">
      <alignment horizontal="right"/>
    </xf>
    <xf numFmtId="0" fontId="5" fillId="0" borderId="17" xfId="0" applyNumberFormat="1" applyFont="1" applyFill="1" applyBorder="1" applyAlignment="1">
      <alignment horizontal="left" vertical="center" wrapText="1"/>
    </xf>
    <xf numFmtId="0" fontId="12" fillId="0" borderId="11" xfId="0" applyFont="1" applyFill="1" applyBorder="1" applyAlignment="1">
      <alignment horizontal="center" vertical="center" wrapText="1"/>
    </xf>
    <xf numFmtId="0" fontId="5" fillId="0" borderId="18" xfId="0" applyFont="1" applyFill="1" applyBorder="1" applyAlignment="1">
      <alignment vertical="center" wrapText="1"/>
    </xf>
    <xf numFmtId="49" fontId="5" fillId="0" borderId="18" xfId="0" applyNumberFormat="1" applyFont="1" applyFill="1" applyBorder="1" applyAlignment="1">
      <alignment horizontal="center" vertical="center" wrapText="1"/>
    </xf>
    <xf numFmtId="180" fontId="5" fillId="0" borderId="11" xfId="0" applyNumberFormat="1" applyFont="1" applyFill="1" applyBorder="1" applyAlignment="1">
      <alignment horizontal="center"/>
    </xf>
    <xf numFmtId="49" fontId="1" fillId="0" borderId="22" xfId="0" applyNumberFormat="1" applyFont="1" applyFill="1" applyBorder="1" applyAlignment="1">
      <alignment horizontal="center" vertical="center" wrapText="1"/>
    </xf>
    <xf numFmtId="9" fontId="21" fillId="0" borderId="19" xfId="0" applyNumberFormat="1" applyFont="1" applyFill="1" applyBorder="1" applyAlignment="1">
      <alignment horizontal="center" vertical="top" wrapText="1"/>
    </xf>
    <xf numFmtId="9" fontId="21" fillId="0" borderId="23" xfId="0" applyNumberFormat="1" applyFont="1" applyFill="1" applyBorder="1" applyAlignment="1">
      <alignment horizontal="center" vertical="top" wrapText="1"/>
    </xf>
    <xf numFmtId="9" fontId="21" fillId="0" borderId="24" xfId="0" applyNumberFormat="1" applyFont="1" applyFill="1" applyBorder="1" applyAlignment="1">
      <alignment horizontal="center" vertical="top" wrapText="1"/>
    </xf>
    <xf numFmtId="9" fontId="21" fillId="0" borderId="25" xfId="0" applyNumberFormat="1" applyFont="1" applyFill="1" applyBorder="1" applyAlignment="1">
      <alignment horizontal="center" vertical="top" wrapText="1"/>
    </xf>
    <xf numFmtId="9" fontId="21" fillId="0" borderId="26" xfId="0" applyNumberFormat="1" applyFont="1" applyFill="1" applyBorder="1" applyAlignment="1">
      <alignment horizontal="center" vertical="top" wrapText="1"/>
    </xf>
    <xf numFmtId="0" fontId="21" fillId="0" borderId="11" xfId="0" applyFont="1" applyFill="1" applyBorder="1" applyAlignment="1" applyProtection="1">
      <alignment horizontal="center" vertical="top" wrapText="1"/>
      <protection locked="0"/>
    </xf>
    <xf numFmtId="0" fontId="12" fillId="0" borderId="11" xfId="0" applyFont="1" applyFill="1" applyBorder="1" applyAlignment="1">
      <alignment horizontal="center" vertical="top" wrapText="1"/>
    </xf>
    <xf numFmtId="0" fontId="12" fillId="0" borderId="19" xfId="0" applyFont="1" applyFill="1" applyBorder="1" applyAlignment="1">
      <alignment horizontal="center" vertical="top" wrapText="1"/>
    </xf>
    <xf numFmtId="0" fontId="12" fillId="0" borderId="23" xfId="0" applyFont="1" applyFill="1" applyBorder="1" applyAlignment="1">
      <alignment horizontal="center" vertical="top" wrapText="1"/>
    </xf>
    <xf numFmtId="9" fontId="21" fillId="0" borderId="27" xfId="0" applyNumberFormat="1" applyFont="1" applyFill="1" applyBorder="1" applyAlignment="1">
      <alignment horizontal="center" vertical="top" wrapText="1"/>
    </xf>
    <xf numFmtId="0" fontId="21" fillId="0" borderId="11" xfId="0" applyFont="1" applyFill="1" applyBorder="1" applyAlignment="1">
      <alignment horizontal="center" vertical="top" wrapText="1"/>
    </xf>
    <xf numFmtId="9" fontId="21" fillId="0" borderId="11" xfId="0" applyNumberFormat="1" applyFont="1" applyFill="1" applyBorder="1" applyAlignment="1">
      <alignment horizontal="center" vertical="top" wrapText="1"/>
    </xf>
    <xf numFmtId="180" fontId="21" fillId="0" borderId="11" xfId="0" applyNumberFormat="1" applyFont="1" applyFill="1" applyBorder="1" applyAlignment="1">
      <alignment horizontal="center" vertical="top" wrapText="1"/>
    </xf>
    <xf numFmtId="0" fontId="18" fillId="0" borderId="0" xfId="0"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9" fontId="21" fillId="0" borderId="18" xfId="0" applyNumberFormat="1" applyFont="1" applyFill="1" applyBorder="1" applyAlignment="1">
      <alignment horizontal="center" vertical="top" wrapText="1"/>
    </xf>
    <xf numFmtId="9" fontId="21" fillId="0" borderId="28" xfId="0" applyNumberFormat="1" applyFont="1" applyFill="1" applyBorder="1" applyAlignment="1">
      <alignment horizontal="center" vertical="top" wrapText="1"/>
    </xf>
    <xf numFmtId="9" fontId="21" fillId="0" borderId="22" xfId="0" applyNumberFormat="1" applyFont="1" applyFill="1" applyBorder="1" applyAlignment="1">
      <alignment horizontal="center" vertical="top" wrapText="1"/>
    </xf>
    <xf numFmtId="9" fontId="21" fillId="0" borderId="17" xfId="0" applyNumberFormat="1" applyFont="1" applyFill="1" applyBorder="1" applyAlignment="1">
      <alignment horizontal="center" vertical="top" wrapText="1"/>
    </xf>
    <xf numFmtId="9" fontId="21" fillId="0" borderId="29"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top"/>
    </xf>
    <xf numFmtId="49" fontId="5" fillId="0" borderId="18" xfId="0" applyNumberFormat="1" applyFont="1" applyFill="1" applyBorder="1" applyAlignment="1">
      <alignment horizontal="center" vertical="top" wrapText="1"/>
    </xf>
    <xf numFmtId="49" fontId="5" fillId="0" borderId="28" xfId="0" applyNumberFormat="1" applyFont="1" applyFill="1" applyBorder="1" applyAlignment="1">
      <alignment horizontal="center" vertical="top" wrapText="1"/>
    </xf>
    <xf numFmtId="49" fontId="5" fillId="0" borderId="22" xfId="0" applyNumberFormat="1" applyFont="1" applyFill="1" applyBorder="1" applyAlignment="1">
      <alignment horizontal="center" vertical="top" wrapText="1"/>
    </xf>
    <xf numFmtId="0" fontId="14" fillId="0" borderId="11" xfId="0" applyFont="1" applyFill="1" applyBorder="1" applyAlignment="1">
      <alignment horizontal="center" wrapText="1"/>
    </xf>
    <xf numFmtId="0" fontId="2" fillId="0" borderId="0" xfId="0" applyFont="1" applyFill="1" applyAlignment="1">
      <alignment horizontal="center" vertical="top"/>
    </xf>
    <xf numFmtId="0" fontId="7" fillId="0" borderId="11" xfId="0" applyFont="1" applyFill="1" applyBorder="1" applyAlignment="1">
      <alignment horizontal="center" vertical="center" wrapText="1"/>
    </xf>
    <xf numFmtId="0" fontId="1" fillId="0" borderId="0" xfId="0" applyFont="1" applyFill="1" applyBorder="1" applyAlignment="1">
      <alignment horizontal="right"/>
    </xf>
    <xf numFmtId="0" fontId="3" fillId="0" borderId="30" xfId="0" applyFont="1" applyFill="1" applyBorder="1" applyAlignment="1">
      <alignment horizontal="center" wrapText="1" shrinkToFit="1"/>
    </xf>
    <xf numFmtId="0" fontId="3" fillId="0" borderId="20" xfId="0" applyFont="1" applyFill="1" applyBorder="1" applyAlignment="1">
      <alignment horizontal="center" wrapText="1" shrinkToFit="1"/>
    </xf>
    <xf numFmtId="49" fontId="3" fillId="0" borderId="13"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13"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xf>
    <xf numFmtId="0" fontId="20" fillId="0" borderId="35" xfId="0" applyFont="1" applyFill="1" applyBorder="1" applyAlignment="1">
      <alignment horizontal="center" vertical="center"/>
    </xf>
    <xf numFmtId="0" fontId="3" fillId="0" borderId="10" xfId="0" applyFont="1" applyFill="1" applyBorder="1" applyAlignment="1">
      <alignment horizontal="center" wrapText="1" shrinkToFit="1"/>
    </xf>
    <xf numFmtId="0" fontId="3" fillId="0" borderId="11" xfId="0" applyFont="1" applyFill="1" applyBorder="1" applyAlignment="1">
      <alignment horizontal="center" wrapText="1" shrinkToFit="1"/>
    </xf>
    <xf numFmtId="0" fontId="11" fillId="0" borderId="0" xfId="0" applyFont="1" applyFill="1" applyAlignment="1">
      <alignment horizontal="left"/>
    </xf>
    <xf numFmtId="0" fontId="2" fillId="0" borderId="0" xfId="0" applyFont="1" applyFill="1" applyAlignment="1">
      <alignment horizontal="center" vertical="center"/>
    </xf>
    <xf numFmtId="0" fontId="3" fillId="0" borderId="13" xfId="0" applyFont="1" applyFill="1" applyBorder="1" applyAlignment="1">
      <alignment horizontal="center" vertical="center"/>
    </xf>
    <xf numFmtId="0" fontId="3" fillId="0" borderId="31" xfId="0" applyFont="1" applyFill="1" applyBorder="1" applyAlignment="1">
      <alignment horizontal="center" vertical="center"/>
    </xf>
    <xf numFmtId="49" fontId="5" fillId="0" borderId="18" xfId="0" applyNumberFormat="1" applyFont="1" applyFill="1" applyBorder="1" applyAlignment="1">
      <alignment horizontal="center" vertical="top"/>
    </xf>
    <xf numFmtId="49" fontId="5" fillId="0" borderId="28" xfId="0" applyNumberFormat="1" applyFont="1" applyFill="1" applyBorder="1" applyAlignment="1">
      <alignment horizontal="center" vertical="top"/>
    </xf>
    <xf numFmtId="49" fontId="5" fillId="0" borderId="22" xfId="0" applyNumberFormat="1" applyFont="1" applyFill="1" applyBorder="1" applyAlignment="1">
      <alignment horizontal="center" vertical="top"/>
    </xf>
    <xf numFmtId="0" fontId="15" fillId="0" borderId="0" xfId="0" applyFont="1" applyFill="1" applyAlignment="1">
      <alignment horizontal="left"/>
    </xf>
    <xf numFmtId="0" fontId="16" fillId="0" borderId="0" xfId="0" applyFont="1" applyFill="1" applyAlignment="1">
      <alignment horizontal="center" vertical="top"/>
    </xf>
    <xf numFmtId="0" fontId="3" fillId="0" borderId="11" xfId="0" applyFont="1" applyFill="1" applyBorder="1" applyAlignment="1">
      <alignment horizontal="center" wrapText="1"/>
    </xf>
    <xf numFmtId="0" fontId="3"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top" wrapText="1"/>
    </xf>
    <xf numFmtId="0" fontId="12" fillId="0" borderId="24" xfId="0" applyFont="1" applyFill="1" applyBorder="1" applyAlignment="1">
      <alignment horizontal="center" vertical="top" wrapText="1"/>
    </xf>
    <xf numFmtId="0" fontId="12" fillId="0" borderId="25"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0" xfId="0" applyFont="1" applyFill="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28" xfId="0" applyNumberFormat="1" applyFont="1" applyFill="1" applyBorder="1" applyAlignment="1">
      <alignment horizontal="center" vertical="center" wrapText="1"/>
    </xf>
    <xf numFmtId="49" fontId="12" fillId="0" borderId="22" xfId="0" applyNumberFormat="1" applyFont="1" applyFill="1" applyBorder="1" applyAlignment="1">
      <alignment horizontal="center" vertical="center" wrapText="1"/>
    </xf>
    <xf numFmtId="0" fontId="12" fillId="0" borderId="0" xfId="0" applyFont="1" applyAlignment="1">
      <alignment horizontal="center"/>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5" fillId="0" borderId="28" xfId="0" applyFont="1" applyFill="1" applyBorder="1" applyAlignment="1">
      <alignment vertical="center" wrapText="1"/>
    </xf>
    <xf numFmtId="0" fontId="5" fillId="0" borderId="22" xfId="0" applyFont="1" applyFill="1" applyBorder="1" applyAlignment="1">
      <alignment vertical="center" wrapText="1"/>
    </xf>
    <xf numFmtId="0" fontId="5" fillId="0" borderId="28"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14" fillId="0" borderId="0" xfId="0" applyFont="1" applyFill="1" applyAlignment="1">
      <alignment horizontal="center" wrapText="1"/>
    </xf>
    <xf numFmtId="49" fontId="5" fillId="0" borderId="18"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8" xfId="0" applyNumberFormat="1" applyFont="1" applyFill="1" applyBorder="1" applyAlignment="1">
      <alignment vertical="center" wrapText="1"/>
    </xf>
    <xf numFmtId="0" fontId="5" fillId="0" borderId="28" xfId="0" applyNumberFormat="1" applyFont="1" applyFill="1" applyBorder="1" applyAlignment="1">
      <alignment vertical="center" wrapText="1"/>
    </xf>
    <xf numFmtId="0" fontId="5" fillId="0" borderId="22" xfId="0" applyNumberFormat="1" applyFont="1" applyFill="1" applyBorder="1" applyAlignment="1">
      <alignment vertical="center" wrapText="1"/>
    </xf>
    <xf numFmtId="0" fontId="5" fillId="0" borderId="11" xfId="0" applyNumberFormat="1" applyFont="1" applyFill="1" applyBorder="1" applyAlignment="1">
      <alignment horizontal="center" vertical="center" wrapText="1"/>
    </xf>
    <xf numFmtId="0" fontId="5" fillId="0" borderId="11" xfId="0" applyFont="1" applyFill="1" applyBorder="1" applyAlignment="1">
      <alignment vertical="center" wrapText="1"/>
    </xf>
    <xf numFmtId="0" fontId="5" fillId="0" borderId="18" xfId="0" applyFont="1" applyFill="1" applyBorder="1" applyAlignment="1">
      <alignment vertical="center" wrapText="1"/>
    </xf>
    <xf numFmtId="0" fontId="5" fillId="0" borderId="18"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shrinkToFit="1"/>
    </xf>
    <xf numFmtId="49" fontId="1" fillId="0" borderId="18"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1" fillId="0" borderId="18" xfId="0" applyFont="1" applyFill="1" applyBorder="1" applyAlignment="1">
      <alignment vertical="center" wrapText="1"/>
    </xf>
    <xf numFmtId="0" fontId="1" fillId="0" borderId="22" xfId="0" applyFont="1" applyFill="1" applyBorder="1" applyAlignment="1">
      <alignment vertical="center" wrapText="1"/>
    </xf>
    <xf numFmtId="49" fontId="1" fillId="0" borderId="28" xfId="0" applyNumberFormat="1" applyFont="1" applyFill="1" applyBorder="1" applyAlignment="1">
      <alignment horizontal="center" vertical="center" wrapText="1"/>
    </xf>
    <xf numFmtId="0" fontId="1" fillId="0" borderId="28" xfId="0" applyFont="1" applyFill="1" applyBorder="1" applyAlignment="1">
      <alignment vertical="center" wrapText="1"/>
    </xf>
    <xf numFmtId="0" fontId="1" fillId="0" borderId="18"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1" fillId="0" borderId="22" xfId="0" applyFont="1" applyFill="1" applyBorder="1" applyAlignment="1">
      <alignment horizontal="left" vertical="center" wrapText="1"/>
    </xf>
    <xf numFmtId="180" fontId="1" fillId="0" borderId="18" xfId="0" applyNumberFormat="1" applyFont="1" applyFill="1" applyBorder="1" applyAlignment="1">
      <alignment horizontal="center" vertical="center" wrapText="1"/>
    </xf>
    <xf numFmtId="180" fontId="1" fillId="0" borderId="22"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8" xfId="0" applyNumberFormat="1" applyFont="1" applyFill="1" applyBorder="1" applyAlignment="1">
      <alignment horizontal="left" vertical="center" wrapText="1"/>
    </xf>
    <xf numFmtId="0" fontId="1" fillId="0" borderId="22" xfId="0" applyNumberFormat="1" applyFont="1" applyFill="1" applyBorder="1" applyAlignment="1">
      <alignment horizontal="left" vertical="center" wrapText="1"/>
    </xf>
    <xf numFmtId="0" fontId="1" fillId="0" borderId="18"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11" xfId="0" applyFont="1" applyFill="1" applyBorder="1" applyAlignment="1">
      <alignment horizontal="left" vertical="center" wrapText="1"/>
    </xf>
    <xf numFmtId="0" fontId="14" fillId="0" borderId="11" xfId="0" applyNumberFormat="1" applyFont="1" applyFill="1" applyBorder="1" applyAlignment="1">
      <alignment horizontal="center" vertical="center" wrapText="1" shrinkToFit="1"/>
    </xf>
    <xf numFmtId="180" fontId="1" fillId="0" borderId="18" xfId="0" applyNumberFormat="1" applyFont="1" applyFill="1" applyBorder="1" applyAlignment="1">
      <alignment horizontal="center" vertical="center"/>
    </xf>
    <xf numFmtId="180" fontId="1" fillId="0" borderId="28" xfId="0" applyNumberFormat="1" applyFont="1" applyFill="1" applyBorder="1" applyAlignment="1">
      <alignment horizontal="center" vertical="center"/>
    </xf>
    <xf numFmtId="180" fontId="1" fillId="0" borderId="22" xfId="0" applyNumberFormat="1" applyFont="1" applyFill="1" applyBorder="1" applyAlignment="1">
      <alignment horizontal="center" vertical="center"/>
    </xf>
    <xf numFmtId="0" fontId="2" fillId="0" borderId="0" xfId="0" applyFont="1" applyFill="1" applyAlignment="1">
      <alignment horizontal="center" wrapText="1"/>
    </xf>
    <xf numFmtId="0" fontId="2" fillId="0" borderId="11" xfId="0" applyNumberFormat="1" applyFont="1" applyFill="1" applyBorder="1" applyAlignment="1">
      <alignment horizontal="center" vertical="center" wrapText="1" shrinkToFit="1"/>
    </xf>
    <xf numFmtId="180" fontId="1" fillId="0" borderId="28" xfId="0"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1" fillId="0" borderId="18" xfId="0" applyFont="1" applyBorder="1" applyAlignment="1">
      <alignment horizontal="center" wrapText="1"/>
    </xf>
    <xf numFmtId="0" fontId="11" fillId="0" borderId="22" xfId="0" applyFont="1" applyBorder="1" applyAlignment="1">
      <alignment horizontal="center" wrapText="1"/>
    </xf>
    <xf numFmtId="0" fontId="11" fillId="0" borderId="19" xfId="0" applyFont="1" applyBorder="1" applyAlignment="1">
      <alignment horizontal="center" wrapText="1"/>
    </xf>
    <xf numFmtId="0" fontId="11" fillId="0" borderId="37" xfId="0" applyFont="1" applyBorder="1" applyAlignment="1">
      <alignment horizontal="center" wrapText="1"/>
    </xf>
    <xf numFmtId="0" fontId="31" fillId="0" borderId="0" xfId="0" applyFont="1" applyAlignment="1">
      <alignment horizontal="left"/>
    </xf>
    <xf numFmtId="0" fontId="15" fillId="0" borderId="0" xfId="0" applyFont="1" applyAlignment="1">
      <alignment horizontal="left"/>
    </xf>
    <xf numFmtId="0" fontId="12" fillId="0" borderId="0" xfId="0" applyFont="1" applyFill="1" applyBorder="1" applyAlignment="1">
      <alignment horizontal="center" wrapText="1"/>
    </xf>
    <xf numFmtId="0" fontId="2" fillId="25"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8" xfId="0" applyFont="1" applyBorder="1" applyAlignment="1">
      <alignment horizontal="center" vertical="center" wrapText="1"/>
    </xf>
    <xf numFmtId="0" fontId="11" fillId="0" borderId="22"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F86"/>
  <sheetViews>
    <sheetView view="pageBreakPreview" zoomScale="75" zoomScaleNormal="80" zoomScaleSheetLayoutView="75" zoomScalePageLayoutView="0" workbookViewId="0" topLeftCell="A1">
      <pane xSplit="2" ySplit="9" topLeftCell="C67" activePane="bottomRight" state="frozen"/>
      <selection pane="topLeft" activeCell="F57" sqref="F57"/>
      <selection pane="topRight" activeCell="F57" sqref="F57"/>
      <selection pane="bottomLeft" activeCell="F57" sqref="F57"/>
      <selection pane="bottomRight" activeCell="A75" sqref="A75:IV81"/>
    </sheetView>
  </sheetViews>
  <sheetFormatPr defaultColWidth="9.00390625" defaultRowHeight="12.75"/>
  <cols>
    <col min="1" max="1" width="12.375" style="45" customWidth="1"/>
    <col min="2" max="2" width="71.125" style="47" customWidth="1"/>
    <col min="3" max="3" width="14.875" style="46" customWidth="1"/>
    <col min="4" max="4" width="12.75390625" style="46" customWidth="1"/>
    <col min="5" max="5" width="10.125" style="46" customWidth="1"/>
    <col min="6" max="6" width="14.125" style="46" customWidth="1"/>
    <col min="7" max="16384" width="9.125" style="46" customWidth="1"/>
  </cols>
  <sheetData>
    <row r="1" spans="2:6" ht="15.75">
      <c r="B1" s="46"/>
      <c r="D1" s="330" t="s">
        <v>433</v>
      </c>
      <c r="E1" s="330"/>
      <c r="F1" s="330"/>
    </row>
    <row r="2" spans="4:6" ht="15.75">
      <c r="D2" s="330" t="s">
        <v>329</v>
      </c>
      <c r="E2" s="330"/>
      <c r="F2" s="330"/>
    </row>
    <row r="3" spans="4:6" ht="15.75">
      <c r="D3" s="330"/>
      <c r="E3" s="330"/>
      <c r="F3" s="330"/>
    </row>
    <row r="5" spans="1:6" ht="15.75">
      <c r="A5" s="331" t="s">
        <v>374</v>
      </c>
      <c r="B5" s="331"/>
      <c r="C5" s="331"/>
      <c r="D5" s="331"/>
      <c r="E5" s="331"/>
      <c r="F5" s="331"/>
    </row>
    <row r="6" ht="13.5" thickBot="1">
      <c r="F6" s="3" t="s">
        <v>78</v>
      </c>
    </row>
    <row r="7" spans="1:6" ht="13.5" thickBot="1">
      <c r="A7" s="320" t="s">
        <v>101</v>
      </c>
      <c r="B7" s="322" t="s">
        <v>676</v>
      </c>
      <c r="C7" s="324" t="s">
        <v>245</v>
      </c>
      <c r="D7" s="326" t="s">
        <v>677</v>
      </c>
      <c r="E7" s="327"/>
      <c r="F7" s="332" t="s">
        <v>678</v>
      </c>
    </row>
    <row r="8" spans="1:6" ht="39" thickBot="1">
      <c r="A8" s="321"/>
      <c r="B8" s="323"/>
      <c r="C8" s="325"/>
      <c r="D8" s="70" t="s">
        <v>678</v>
      </c>
      <c r="E8" s="71" t="s">
        <v>679</v>
      </c>
      <c r="F8" s="333"/>
    </row>
    <row r="9" spans="1:6" ht="12.75">
      <c r="A9" s="49">
        <v>1</v>
      </c>
      <c r="B9" s="72">
        <v>2</v>
      </c>
      <c r="C9" s="73">
        <v>3</v>
      </c>
      <c r="D9" s="73">
        <v>4</v>
      </c>
      <c r="E9" s="73">
        <v>5</v>
      </c>
      <c r="F9" s="74" t="s">
        <v>514</v>
      </c>
    </row>
    <row r="10" spans="1:6" s="48" customFormat="1" ht="15.75">
      <c r="A10" s="18">
        <v>10000000</v>
      </c>
      <c r="B10" s="52" t="s">
        <v>434</v>
      </c>
      <c r="C10" s="77">
        <v>4172408.1</v>
      </c>
      <c r="D10" s="77">
        <v>98910.5</v>
      </c>
      <c r="E10" s="77" t="s">
        <v>515</v>
      </c>
      <c r="F10" s="78">
        <v>4271318.6</v>
      </c>
    </row>
    <row r="11" spans="1:6" ht="15.75">
      <c r="A11" s="19">
        <v>11000000</v>
      </c>
      <c r="B11" s="51" t="s">
        <v>437</v>
      </c>
      <c r="C11" s="79">
        <v>3877056.8</v>
      </c>
      <c r="D11" s="79" t="s">
        <v>515</v>
      </c>
      <c r="E11" s="79" t="s">
        <v>515</v>
      </c>
      <c r="F11" s="80">
        <v>3877056.8</v>
      </c>
    </row>
    <row r="12" spans="1:6" ht="15.75">
      <c r="A12" s="19">
        <v>11010000</v>
      </c>
      <c r="B12" s="51" t="s">
        <v>325</v>
      </c>
      <c r="C12" s="79">
        <v>3860396.8</v>
      </c>
      <c r="D12" s="79" t="s">
        <v>515</v>
      </c>
      <c r="E12" s="79" t="s">
        <v>515</v>
      </c>
      <c r="F12" s="80">
        <v>3860396.8</v>
      </c>
    </row>
    <row r="13" spans="1:6" ht="15.75">
      <c r="A13" s="19">
        <v>11020000</v>
      </c>
      <c r="B13" s="51" t="s">
        <v>438</v>
      </c>
      <c r="C13" s="79">
        <v>16660</v>
      </c>
      <c r="D13" s="79" t="s">
        <v>515</v>
      </c>
      <c r="E13" s="79" t="s">
        <v>515</v>
      </c>
      <c r="F13" s="80">
        <v>16660</v>
      </c>
    </row>
    <row r="14" spans="1:6" ht="15.75">
      <c r="A14" s="19">
        <v>11020200</v>
      </c>
      <c r="B14" s="51" t="s">
        <v>699</v>
      </c>
      <c r="C14" s="79">
        <v>16660</v>
      </c>
      <c r="D14" s="79" t="s">
        <v>515</v>
      </c>
      <c r="E14" s="79" t="s">
        <v>515</v>
      </c>
      <c r="F14" s="80">
        <v>16660</v>
      </c>
    </row>
    <row r="15" spans="1:6" ht="15.75">
      <c r="A15" s="19">
        <v>12000000</v>
      </c>
      <c r="B15" s="51" t="s">
        <v>439</v>
      </c>
      <c r="C15" s="79" t="s">
        <v>515</v>
      </c>
      <c r="D15" s="79">
        <v>4600</v>
      </c>
      <c r="E15" s="79" t="s">
        <v>515</v>
      </c>
      <c r="F15" s="80">
        <v>4600</v>
      </c>
    </row>
    <row r="16" spans="1:6" ht="15.75">
      <c r="A16" s="19" t="s">
        <v>700</v>
      </c>
      <c r="B16" s="51" t="s">
        <v>324</v>
      </c>
      <c r="C16" s="79" t="s">
        <v>515</v>
      </c>
      <c r="D16" s="79">
        <v>4600</v>
      </c>
      <c r="E16" s="79" t="s">
        <v>515</v>
      </c>
      <c r="F16" s="80">
        <v>4600</v>
      </c>
    </row>
    <row r="17" spans="1:6" ht="15.75">
      <c r="A17" s="19">
        <v>13000000</v>
      </c>
      <c r="B17" s="51" t="s">
        <v>210</v>
      </c>
      <c r="C17" s="79">
        <v>295351.3</v>
      </c>
      <c r="D17" s="79" t="s">
        <v>515</v>
      </c>
      <c r="E17" s="79" t="s">
        <v>515</v>
      </c>
      <c r="F17" s="80">
        <v>295351.3</v>
      </c>
    </row>
    <row r="18" spans="1:6" ht="15.75">
      <c r="A18" s="19" t="s">
        <v>516</v>
      </c>
      <c r="B18" s="51" t="s">
        <v>345</v>
      </c>
      <c r="C18" s="79">
        <v>117977.7</v>
      </c>
      <c r="D18" s="79" t="s">
        <v>515</v>
      </c>
      <c r="E18" s="79" t="s">
        <v>515</v>
      </c>
      <c r="F18" s="80">
        <v>117977.7</v>
      </c>
    </row>
    <row r="19" spans="1:6" ht="26.25">
      <c r="A19" s="19" t="s">
        <v>211</v>
      </c>
      <c r="B19" s="51" t="s">
        <v>292</v>
      </c>
      <c r="C19" s="79">
        <v>100194.1</v>
      </c>
      <c r="D19" s="79" t="s">
        <v>515</v>
      </c>
      <c r="E19" s="79" t="s">
        <v>515</v>
      </c>
      <c r="F19" s="80">
        <v>100194.1</v>
      </c>
    </row>
    <row r="20" spans="1:6" ht="15.75">
      <c r="A20" s="19" t="s">
        <v>212</v>
      </c>
      <c r="B20" s="51" t="s">
        <v>341</v>
      </c>
      <c r="C20" s="79">
        <v>200</v>
      </c>
      <c r="D20" s="79" t="s">
        <v>515</v>
      </c>
      <c r="E20" s="79" t="s">
        <v>515</v>
      </c>
      <c r="F20" s="80">
        <v>200</v>
      </c>
    </row>
    <row r="21" spans="1:6" ht="26.25">
      <c r="A21" s="19" t="s">
        <v>342</v>
      </c>
      <c r="B21" s="51" t="s">
        <v>397</v>
      </c>
      <c r="C21" s="79">
        <v>17583</v>
      </c>
      <c r="D21" s="79" t="s">
        <v>515</v>
      </c>
      <c r="E21" s="79" t="s">
        <v>515</v>
      </c>
      <c r="F21" s="80">
        <v>17583</v>
      </c>
    </row>
    <row r="22" spans="1:6" ht="26.25">
      <c r="A22" s="19" t="s">
        <v>398</v>
      </c>
      <c r="B22" s="51" t="s">
        <v>703</v>
      </c>
      <c r="C22" s="79">
        <v>0.6</v>
      </c>
      <c r="D22" s="79" t="s">
        <v>515</v>
      </c>
      <c r="E22" s="79" t="s">
        <v>515</v>
      </c>
      <c r="F22" s="80">
        <v>0.6</v>
      </c>
    </row>
    <row r="23" spans="1:6" ht="18.75">
      <c r="A23" s="19" t="s">
        <v>517</v>
      </c>
      <c r="B23" s="51" t="s">
        <v>584</v>
      </c>
      <c r="C23" s="79">
        <v>177278.6</v>
      </c>
      <c r="D23" s="79" t="s">
        <v>515</v>
      </c>
      <c r="E23" s="79" t="s">
        <v>515</v>
      </c>
      <c r="F23" s="80">
        <v>177278.6</v>
      </c>
    </row>
    <row r="24" spans="1:6" ht="26.25">
      <c r="A24" s="19" t="s">
        <v>0</v>
      </c>
      <c r="B24" s="51" t="s">
        <v>466</v>
      </c>
      <c r="C24" s="79">
        <v>177278.6</v>
      </c>
      <c r="D24" s="79" t="s">
        <v>515</v>
      </c>
      <c r="E24" s="79" t="s">
        <v>515</v>
      </c>
      <c r="F24" s="80">
        <v>177278.6</v>
      </c>
    </row>
    <row r="25" spans="1:6" ht="15.75">
      <c r="A25" s="19" t="s">
        <v>518</v>
      </c>
      <c r="B25" s="51" t="s">
        <v>537</v>
      </c>
      <c r="C25" s="79">
        <v>95</v>
      </c>
      <c r="D25" s="79" t="s">
        <v>515</v>
      </c>
      <c r="E25" s="79" t="s">
        <v>515</v>
      </c>
      <c r="F25" s="80">
        <v>95</v>
      </c>
    </row>
    <row r="26" spans="1:6" ht="18.75">
      <c r="A26" s="18" t="s">
        <v>1</v>
      </c>
      <c r="B26" s="52" t="s">
        <v>585</v>
      </c>
      <c r="C26" s="79" t="s">
        <v>515</v>
      </c>
      <c r="D26" s="79">
        <v>94310.5</v>
      </c>
      <c r="E26" s="79" t="s">
        <v>515</v>
      </c>
      <c r="F26" s="80">
        <v>94310.5</v>
      </c>
    </row>
    <row r="27" spans="1:6" ht="15.75">
      <c r="A27" s="19" t="s">
        <v>378</v>
      </c>
      <c r="B27" s="51" t="s">
        <v>551</v>
      </c>
      <c r="C27" s="79" t="s">
        <v>515</v>
      </c>
      <c r="D27" s="79">
        <v>94310.5</v>
      </c>
      <c r="E27" s="79" t="s">
        <v>515</v>
      </c>
      <c r="F27" s="80">
        <v>94310.5</v>
      </c>
    </row>
    <row r="28" spans="1:6" ht="18.75">
      <c r="A28" s="18" t="s">
        <v>344</v>
      </c>
      <c r="B28" s="52" t="s">
        <v>586</v>
      </c>
      <c r="C28" s="79">
        <v>84704.5</v>
      </c>
      <c r="D28" s="79">
        <v>140708.4</v>
      </c>
      <c r="E28" s="79" t="s">
        <v>515</v>
      </c>
      <c r="F28" s="80">
        <v>225412.9</v>
      </c>
    </row>
    <row r="29" spans="1:6" ht="26.25">
      <c r="A29" s="19">
        <v>21110000</v>
      </c>
      <c r="B29" s="51" t="s">
        <v>547</v>
      </c>
      <c r="C29" s="79" t="s">
        <v>515</v>
      </c>
      <c r="D29" s="79">
        <v>3654</v>
      </c>
      <c r="E29" s="79" t="s">
        <v>515</v>
      </c>
      <c r="F29" s="80">
        <v>3654</v>
      </c>
    </row>
    <row r="30" spans="1:6" ht="26.25">
      <c r="A30" s="18" t="s">
        <v>587</v>
      </c>
      <c r="B30" s="52" t="s">
        <v>267</v>
      </c>
      <c r="C30" s="77">
        <v>83204.5</v>
      </c>
      <c r="D30" s="77" t="s">
        <v>515</v>
      </c>
      <c r="E30" s="77" t="s">
        <v>515</v>
      </c>
      <c r="F30" s="78">
        <v>83204.5</v>
      </c>
    </row>
    <row r="31" spans="1:6" ht="18.75">
      <c r="A31" s="19" t="s">
        <v>467</v>
      </c>
      <c r="B31" s="51" t="s">
        <v>588</v>
      </c>
      <c r="C31" s="79">
        <v>73614.5</v>
      </c>
      <c r="D31" s="79" t="s">
        <v>515</v>
      </c>
      <c r="E31" s="79" t="s">
        <v>515</v>
      </c>
      <c r="F31" s="80">
        <v>73614.5</v>
      </c>
    </row>
    <row r="32" spans="1:6" ht="39">
      <c r="A32" s="19" t="s">
        <v>468</v>
      </c>
      <c r="B32" s="51" t="s">
        <v>486</v>
      </c>
      <c r="C32" s="79">
        <v>40</v>
      </c>
      <c r="D32" s="79" t="s">
        <v>515</v>
      </c>
      <c r="E32" s="79" t="s">
        <v>515</v>
      </c>
      <c r="F32" s="80">
        <v>40</v>
      </c>
    </row>
    <row r="33" spans="1:6" ht="26.25">
      <c r="A33" s="19" t="s">
        <v>487</v>
      </c>
      <c r="B33" s="51" t="s">
        <v>330</v>
      </c>
      <c r="C33" s="79">
        <v>4.7</v>
      </c>
      <c r="D33" s="79" t="s">
        <v>515</v>
      </c>
      <c r="E33" s="79" t="s">
        <v>515</v>
      </c>
      <c r="F33" s="80">
        <v>4.7</v>
      </c>
    </row>
    <row r="34" spans="1:6" ht="26.25">
      <c r="A34" s="19" t="s">
        <v>331</v>
      </c>
      <c r="B34" s="51" t="s">
        <v>662</v>
      </c>
      <c r="C34" s="79">
        <v>0.8</v>
      </c>
      <c r="D34" s="79" t="s">
        <v>515</v>
      </c>
      <c r="E34" s="79" t="s">
        <v>515</v>
      </c>
      <c r="F34" s="80">
        <v>0.8</v>
      </c>
    </row>
    <row r="35" spans="1:6" ht="26.25">
      <c r="A35" s="19" t="s">
        <v>663</v>
      </c>
      <c r="B35" s="51" t="s">
        <v>664</v>
      </c>
      <c r="C35" s="79">
        <v>14</v>
      </c>
      <c r="D35" s="79" t="s">
        <v>515</v>
      </c>
      <c r="E35" s="79" t="s">
        <v>515</v>
      </c>
      <c r="F35" s="80">
        <v>14</v>
      </c>
    </row>
    <row r="36" spans="1:6" ht="26.25">
      <c r="A36" s="19" t="s">
        <v>665</v>
      </c>
      <c r="B36" s="51" t="s">
        <v>667</v>
      </c>
      <c r="C36" s="79">
        <v>155</v>
      </c>
      <c r="D36" s="79" t="s">
        <v>515</v>
      </c>
      <c r="E36" s="79" t="s">
        <v>515</v>
      </c>
      <c r="F36" s="80">
        <v>155</v>
      </c>
    </row>
    <row r="37" spans="1:6" ht="26.25">
      <c r="A37" s="19" t="s">
        <v>668</v>
      </c>
      <c r="B37" s="51" t="s">
        <v>669</v>
      </c>
      <c r="C37" s="79">
        <v>11000</v>
      </c>
      <c r="D37" s="79" t="s">
        <v>515</v>
      </c>
      <c r="E37" s="79" t="s">
        <v>515</v>
      </c>
      <c r="F37" s="80">
        <v>11000</v>
      </c>
    </row>
    <row r="38" spans="1:6" ht="26.25">
      <c r="A38" s="19" t="s">
        <v>670</v>
      </c>
      <c r="B38" s="51" t="s">
        <v>671</v>
      </c>
      <c r="C38" s="79">
        <v>58000</v>
      </c>
      <c r="D38" s="79" t="s">
        <v>515</v>
      </c>
      <c r="E38" s="79" t="s">
        <v>515</v>
      </c>
      <c r="F38" s="80">
        <v>58000</v>
      </c>
    </row>
    <row r="39" spans="1:6" ht="26.25">
      <c r="A39" s="19" t="s">
        <v>672</v>
      </c>
      <c r="B39" s="51" t="s">
        <v>673</v>
      </c>
      <c r="C39" s="79">
        <v>4400</v>
      </c>
      <c r="D39" s="79" t="s">
        <v>515</v>
      </c>
      <c r="E39" s="79" t="s">
        <v>515</v>
      </c>
      <c r="F39" s="80">
        <v>4400</v>
      </c>
    </row>
    <row r="40" spans="1:6" ht="26.25">
      <c r="A40" s="19" t="s">
        <v>326</v>
      </c>
      <c r="B40" s="51" t="s">
        <v>343</v>
      </c>
      <c r="C40" s="79">
        <v>8700</v>
      </c>
      <c r="D40" s="79" t="s">
        <v>515</v>
      </c>
      <c r="E40" s="79" t="s">
        <v>515</v>
      </c>
      <c r="F40" s="80">
        <v>8700</v>
      </c>
    </row>
    <row r="41" spans="1:6" ht="26.25">
      <c r="A41" s="19" t="s">
        <v>519</v>
      </c>
      <c r="B41" s="53" t="s">
        <v>701</v>
      </c>
      <c r="C41" s="79">
        <v>890</v>
      </c>
      <c r="D41" s="79" t="s">
        <v>515</v>
      </c>
      <c r="E41" s="79" t="s">
        <v>515</v>
      </c>
      <c r="F41" s="80">
        <v>890</v>
      </c>
    </row>
    <row r="42" spans="1:6" ht="15.75">
      <c r="A42" s="18">
        <v>24000000</v>
      </c>
      <c r="B42" s="52" t="s">
        <v>262</v>
      </c>
      <c r="C42" s="77">
        <v>1500</v>
      </c>
      <c r="D42" s="77">
        <v>376.5</v>
      </c>
      <c r="E42" s="77" t="s">
        <v>515</v>
      </c>
      <c r="F42" s="78">
        <v>1876.5</v>
      </c>
    </row>
    <row r="43" spans="1:6" ht="15.75">
      <c r="A43" s="19">
        <v>24060300</v>
      </c>
      <c r="B43" s="51" t="s">
        <v>263</v>
      </c>
      <c r="C43" s="79">
        <v>1500</v>
      </c>
      <c r="D43" s="79" t="s">
        <v>515</v>
      </c>
      <c r="E43" s="79" t="s">
        <v>515</v>
      </c>
      <c r="F43" s="80">
        <v>1500</v>
      </c>
    </row>
    <row r="44" spans="1:6" ht="26.25">
      <c r="A44" s="19" t="s">
        <v>520</v>
      </c>
      <c r="B44" s="51" t="s">
        <v>264</v>
      </c>
      <c r="C44" s="79" t="s">
        <v>515</v>
      </c>
      <c r="D44" s="79">
        <v>376.5</v>
      </c>
      <c r="E44" s="79" t="s">
        <v>521</v>
      </c>
      <c r="F44" s="80">
        <v>376.5</v>
      </c>
    </row>
    <row r="45" spans="1:6" ht="15.75">
      <c r="A45" s="18">
        <v>25000000</v>
      </c>
      <c r="B45" s="52" t="s">
        <v>265</v>
      </c>
      <c r="C45" s="77" t="s">
        <v>515</v>
      </c>
      <c r="D45" s="77">
        <v>136677.9</v>
      </c>
      <c r="E45" s="77" t="s">
        <v>515</v>
      </c>
      <c r="F45" s="78">
        <v>136677.9</v>
      </c>
    </row>
    <row r="46" spans="1:6" ht="26.25">
      <c r="A46" s="18" t="s">
        <v>660</v>
      </c>
      <c r="B46" s="52" t="s">
        <v>661</v>
      </c>
      <c r="C46" s="77" t="s">
        <v>515</v>
      </c>
      <c r="D46" s="77">
        <v>21490</v>
      </c>
      <c r="E46" s="77">
        <v>21490</v>
      </c>
      <c r="F46" s="78">
        <v>21490</v>
      </c>
    </row>
    <row r="47" spans="1:6" ht="15.75">
      <c r="A47" s="328" t="s">
        <v>552</v>
      </c>
      <c r="B47" s="329"/>
      <c r="C47" s="77">
        <v>4257112.6</v>
      </c>
      <c r="D47" s="77">
        <v>261108.9</v>
      </c>
      <c r="E47" s="77"/>
      <c r="F47" s="78">
        <v>4518221.5</v>
      </c>
    </row>
    <row r="48" spans="1:6" ht="15.75">
      <c r="A48" s="18">
        <v>40000000</v>
      </c>
      <c r="B48" s="52" t="s">
        <v>553</v>
      </c>
      <c r="C48" s="77">
        <v>5714383.799999999</v>
      </c>
      <c r="D48" s="77">
        <v>41579.6</v>
      </c>
      <c r="E48" s="77">
        <v>0</v>
      </c>
      <c r="F48" s="78">
        <v>5755963.3999999985</v>
      </c>
    </row>
    <row r="49" spans="1:6" ht="15.75">
      <c r="A49" s="19" t="s">
        <v>522</v>
      </c>
      <c r="B49" s="51" t="s">
        <v>310</v>
      </c>
      <c r="C49" s="79">
        <v>803430.1</v>
      </c>
      <c r="D49" s="79"/>
      <c r="E49" s="79"/>
      <c r="F49" s="80">
        <v>803430.1</v>
      </c>
    </row>
    <row r="50" spans="1:6" ht="26.25">
      <c r="A50" s="19" t="s">
        <v>523</v>
      </c>
      <c r="B50" s="51" t="s">
        <v>321</v>
      </c>
      <c r="C50" s="79">
        <v>92891.3</v>
      </c>
      <c r="D50" s="79"/>
      <c r="E50" s="79"/>
      <c r="F50" s="80">
        <v>92891.3</v>
      </c>
    </row>
    <row r="51" spans="1:6" ht="26.25">
      <c r="A51" s="19" t="s">
        <v>52</v>
      </c>
      <c r="B51" s="51" t="s">
        <v>566</v>
      </c>
      <c r="C51" s="79">
        <v>25180.1</v>
      </c>
      <c r="D51" s="79"/>
      <c r="E51" s="79"/>
      <c r="F51" s="80">
        <v>25180.1</v>
      </c>
    </row>
    <row r="52" spans="1:6" ht="26.25">
      <c r="A52" s="19" t="s">
        <v>53</v>
      </c>
      <c r="B52" s="51" t="s">
        <v>569</v>
      </c>
      <c r="C52" s="79">
        <v>1965.3</v>
      </c>
      <c r="D52" s="79"/>
      <c r="E52" s="79"/>
      <c r="F52" s="80">
        <v>1965.3</v>
      </c>
    </row>
    <row r="53" spans="1:6" ht="26.25">
      <c r="A53" s="19" t="s">
        <v>643</v>
      </c>
      <c r="B53" s="51" t="s">
        <v>567</v>
      </c>
      <c r="C53" s="79">
        <v>136200.3</v>
      </c>
      <c r="D53" s="79"/>
      <c r="E53" s="79"/>
      <c r="F53" s="80">
        <v>136200.3</v>
      </c>
    </row>
    <row r="54" spans="1:6" ht="39">
      <c r="A54" s="19" t="s">
        <v>644</v>
      </c>
      <c r="B54" s="51" t="s">
        <v>568</v>
      </c>
      <c r="C54" s="79">
        <v>70658.1</v>
      </c>
      <c r="D54" s="79"/>
      <c r="E54" s="79"/>
      <c r="F54" s="80">
        <v>70658.1</v>
      </c>
    </row>
    <row r="55" spans="1:6" ht="26.25">
      <c r="A55" s="19" t="s">
        <v>54</v>
      </c>
      <c r="B55" s="51" t="s">
        <v>570</v>
      </c>
      <c r="C55" s="79">
        <v>3588.3</v>
      </c>
      <c r="D55" s="79"/>
      <c r="E55" s="79"/>
      <c r="F55" s="80">
        <v>3588.3</v>
      </c>
    </row>
    <row r="56" spans="1:6" ht="15.75">
      <c r="A56" s="18">
        <v>41030000</v>
      </c>
      <c r="B56" s="52" t="s">
        <v>322</v>
      </c>
      <c r="C56" s="77">
        <v>4580470.3</v>
      </c>
      <c r="D56" s="77">
        <v>41579.6</v>
      </c>
      <c r="E56" s="77">
        <v>0</v>
      </c>
      <c r="F56" s="78">
        <v>4622049.9</v>
      </c>
    </row>
    <row r="57" spans="1:6" ht="38.25">
      <c r="A57" s="19" t="s">
        <v>524</v>
      </c>
      <c r="B57" s="21" t="s">
        <v>86</v>
      </c>
      <c r="C57" s="79">
        <v>2436787.2</v>
      </c>
      <c r="D57" s="79"/>
      <c r="E57" s="79"/>
      <c r="F57" s="80">
        <v>2436787.2</v>
      </c>
    </row>
    <row r="58" spans="1:6" ht="51">
      <c r="A58" s="19" t="s">
        <v>525</v>
      </c>
      <c r="B58" s="21" t="s">
        <v>183</v>
      </c>
      <c r="C58" s="79">
        <v>877291.8</v>
      </c>
      <c r="D58" s="79"/>
      <c r="E58" s="79"/>
      <c r="F58" s="80">
        <v>877291.8</v>
      </c>
    </row>
    <row r="59" spans="1:6" ht="120" customHeight="1">
      <c r="A59" s="19" t="s">
        <v>526</v>
      </c>
      <c r="B59" s="20" t="s">
        <v>115</v>
      </c>
      <c r="C59" s="79">
        <v>237229.4</v>
      </c>
      <c r="D59" s="79"/>
      <c r="E59" s="79"/>
      <c r="F59" s="80">
        <v>237229.4</v>
      </c>
    </row>
    <row r="60" spans="1:6" ht="38.25">
      <c r="A60" s="19" t="s">
        <v>527</v>
      </c>
      <c r="B60" s="54" t="s">
        <v>328</v>
      </c>
      <c r="C60" s="79">
        <v>105555.5</v>
      </c>
      <c r="D60" s="79"/>
      <c r="E60" s="79"/>
      <c r="F60" s="80">
        <v>105555.5</v>
      </c>
    </row>
    <row r="61" spans="1:6" ht="51">
      <c r="A61" s="19" t="s">
        <v>248</v>
      </c>
      <c r="B61" s="20" t="s">
        <v>500</v>
      </c>
      <c r="C61" s="79">
        <v>96000</v>
      </c>
      <c r="D61" s="79"/>
      <c r="E61" s="79"/>
      <c r="F61" s="80">
        <v>96000</v>
      </c>
    </row>
    <row r="62" spans="1:6" ht="25.5">
      <c r="A62" s="19" t="s">
        <v>307</v>
      </c>
      <c r="B62" s="20" t="s">
        <v>449</v>
      </c>
      <c r="C62" s="79">
        <v>88000</v>
      </c>
      <c r="D62" s="79"/>
      <c r="E62" s="79"/>
      <c r="F62" s="80">
        <v>88000</v>
      </c>
    </row>
    <row r="63" spans="1:6" ht="38.25">
      <c r="A63" s="19" t="s">
        <v>306</v>
      </c>
      <c r="B63" s="20" t="s">
        <v>650</v>
      </c>
      <c r="C63" s="79">
        <v>18447.3</v>
      </c>
      <c r="D63" s="79"/>
      <c r="E63" s="79"/>
      <c r="F63" s="80">
        <v>18447.3</v>
      </c>
    </row>
    <row r="64" spans="1:6" ht="25.5">
      <c r="A64" s="19" t="s">
        <v>413</v>
      </c>
      <c r="B64" s="20" t="s">
        <v>577</v>
      </c>
      <c r="C64" s="79">
        <v>13500</v>
      </c>
      <c r="D64" s="79"/>
      <c r="E64" s="79"/>
      <c r="F64" s="80">
        <v>13500</v>
      </c>
    </row>
    <row r="65" spans="1:6" ht="25.5">
      <c r="A65" s="19" t="s">
        <v>308</v>
      </c>
      <c r="B65" s="20" t="s">
        <v>649</v>
      </c>
      <c r="C65" s="79">
        <v>31289.2</v>
      </c>
      <c r="D65" s="79"/>
      <c r="E65" s="79"/>
      <c r="F65" s="80">
        <v>31289.2</v>
      </c>
    </row>
    <row r="66" spans="1:6" ht="51.75">
      <c r="A66" s="19" t="s">
        <v>309</v>
      </c>
      <c r="B66" s="51" t="s">
        <v>229</v>
      </c>
      <c r="C66" s="79">
        <v>95000</v>
      </c>
      <c r="D66" s="79"/>
      <c r="E66" s="79"/>
      <c r="F66" s="80">
        <v>95000</v>
      </c>
    </row>
    <row r="67" spans="1:6" ht="38.25">
      <c r="A67" s="19" t="s">
        <v>247</v>
      </c>
      <c r="B67" s="20" t="s">
        <v>230</v>
      </c>
      <c r="C67" s="79">
        <v>19367.2</v>
      </c>
      <c r="D67" s="79"/>
      <c r="E67" s="79"/>
      <c r="F67" s="80">
        <v>19367.2</v>
      </c>
    </row>
    <row r="68" spans="1:6" ht="24.75" customHeight="1">
      <c r="A68" s="19" t="s">
        <v>346</v>
      </c>
      <c r="B68" s="37" t="s">
        <v>435</v>
      </c>
      <c r="C68" s="79"/>
      <c r="D68" s="79">
        <v>41579.6</v>
      </c>
      <c r="E68" s="79"/>
      <c r="F68" s="80">
        <v>41579.6</v>
      </c>
    </row>
    <row r="69" spans="1:6" ht="25.5">
      <c r="A69" s="19" t="s">
        <v>246</v>
      </c>
      <c r="B69" s="20" t="s">
        <v>507</v>
      </c>
      <c r="C69" s="79">
        <v>524249</v>
      </c>
      <c r="D69" s="79"/>
      <c r="E69" s="79"/>
      <c r="F69" s="80">
        <v>524249</v>
      </c>
    </row>
    <row r="70" spans="1:6" ht="15.75">
      <c r="A70" s="19" t="s">
        <v>639</v>
      </c>
      <c r="B70" s="20" t="s">
        <v>640</v>
      </c>
      <c r="C70" s="79">
        <v>9338.3</v>
      </c>
      <c r="D70" s="79"/>
      <c r="E70" s="79"/>
      <c r="F70" s="80">
        <v>9338.3</v>
      </c>
    </row>
    <row r="71" spans="1:6" ht="25.5">
      <c r="A71" s="19" t="s">
        <v>116</v>
      </c>
      <c r="B71" s="20" t="s">
        <v>332</v>
      </c>
      <c r="C71" s="79">
        <v>5461.8</v>
      </c>
      <c r="D71" s="79"/>
      <c r="E71" s="79"/>
      <c r="F71" s="80">
        <v>5461.8</v>
      </c>
    </row>
    <row r="72" spans="1:6" ht="63.75">
      <c r="A72" s="19" t="s">
        <v>528</v>
      </c>
      <c r="B72" s="20" t="s">
        <v>399</v>
      </c>
      <c r="C72" s="79">
        <v>22623.4</v>
      </c>
      <c r="D72" s="79"/>
      <c r="E72" s="79"/>
      <c r="F72" s="80">
        <v>22623.4</v>
      </c>
    </row>
    <row r="73" spans="1:6" ht="38.25">
      <c r="A73" s="19" t="s">
        <v>455</v>
      </c>
      <c r="B73" s="20" t="s">
        <v>456</v>
      </c>
      <c r="C73" s="79">
        <v>330.2</v>
      </c>
      <c r="D73" s="79"/>
      <c r="E73" s="79"/>
      <c r="F73" s="80">
        <v>330.2</v>
      </c>
    </row>
    <row r="74" spans="1:6" s="48" customFormat="1" ht="16.5" thickBot="1">
      <c r="A74" s="318" t="s">
        <v>675</v>
      </c>
      <c r="B74" s="319"/>
      <c r="C74" s="273">
        <v>9971496.399999999</v>
      </c>
      <c r="D74" s="273">
        <v>302688.5</v>
      </c>
      <c r="E74" s="273">
        <v>21490</v>
      </c>
      <c r="F74" s="274">
        <v>10274184.899999999</v>
      </c>
    </row>
    <row r="75" spans="2:6" ht="12.75">
      <c r="B75" s="55"/>
      <c r="C75" s="58"/>
      <c r="D75" s="58"/>
      <c r="E75" s="58"/>
      <c r="F75" s="58"/>
    </row>
    <row r="76" spans="2:6" ht="12.75">
      <c r="B76" s="59"/>
      <c r="C76" s="58"/>
      <c r="D76" s="58"/>
      <c r="E76" s="58"/>
      <c r="F76" s="58"/>
    </row>
    <row r="77" spans="2:6" ht="12">
      <c r="B77" s="59"/>
      <c r="C77" s="57"/>
      <c r="D77" s="57"/>
      <c r="E77" s="57"/>
      <c r="F77" s="57"/>
    </row>
    <row r="78" spans="2:6" ht="12">
      <c r="B78" s="60"/>
      <c r="C78" s="56"/>
      <c r="D78" s="57"/>
      <c r="E78" s="57"/>
      <c r="F78" s="56"/>
    </row>
    <row r="79" spans="2:6" ht="12">
      <c r="B79" s="59"/>
      <c r="C79" s="57"/>
      <c r="D79" s="57"/>
      <c r="E79" s="57"/>
      <c r="F79" s="57"/>
    </row>
    <row r="80" spans="2:6" ht="12">
      <c r="B80" s="59"/>
      <c r="C80" s="56"/>
      <c r="D80" s="57"/>
      <c r="E80" s="57"/>
      <c r="F80" s="57"/>
    </row>
    <row r="81" spans="2:6" ht="12">
      <c r="B81" s="59"/>
      <c r="C81" s="57"/>
      <c r="D81" s="57"/>
      <c r="E81" s="57"/>
      <c r="F81" s="57"/>
    </row>
    <row r="82" spans="2:6" ht="12">
      <c r="B82" s="59"/>
      <c r="C82" s="57"/>
      <c r="D82" s="57"/>
      <c r="E82" s="57"/>
      <c r="F82" s="57"/>
    </row>
    <row r="83" spans="2:6" ht="12">
      <c r="B83" s="59"/>
      <c r="C83" s="57"/>
      <c r="D83" s="57"/>
      <c r="E83" s="57"/>
      <c r="F83" s="57"/>
    </row>
    <row r="84" spans="2:6" ht="12">
      <c r="B84" s="59"/>
      <c r="C84" s="57"/>
      <c r="D84" s="57"/>
      <c r="E84" s="57"/>
      <c r="F84" s="57"/>
    </row>
    <row r="85" spans="2:6" ht="12">
      <c r="B85" s="59"/>
      <c r="C85" s="57"/>
      <c r="D85" s="57"/>
      <c r="E85" s="57"/>
      <c r="F85" s="57"/>
    </row>
    <row r="86" ht="12">
      <c r="D86" s="50"/>
    </row>
  </sheetData>
  <sheetProtection/>
  <mergeCells count="11">
    <mergeCell ref="D7:E7"/>
    <mergeCell ref="A47:B47"/>
    <mergeCell ref="D1:F1"/>
    <mergeCell ref="D2:F2"/>
    <mergeCell ref="D3:F3"/>
    <mergeCell ref="A5:F5"/>
    <mergeCell ref="F7:F8"/>
    <mergeCell ref="A74:B74"/>
    <mergeCell ref="A7:A8"/>
    <mergeCell ref="B7:B8"/>
    <mergeCell ref="C7:C8"/>
  </mergeCells>
  <printOptions/>
  <pageMargins left="1.1811023622047245" right="0.3937007874015748" top="0.7874015748031497" bottom="0.7874015748031497" header="0.2362204724409449" footer="0.11811023622047245"/>
  <pageSetup firstPageNumber="2" useFirstPageNumber="1" fitToHeight="2" fitToWidth="1" horizontalDpi="600" verticalDpi="600" orientation="portrait" paperSize="9" scale="64" r:id="rId1"/>
  <headerFooter alignWithMargins="0">
    <oddHeader>&amp;C&amp;P</oddHeader>
  </headerFooter>
  <rowBreaks count="1" manualBreakCount="1">
    <brk id="55" max="5" man="1"/>
  </rowBreaks>
</worksheet>
</file>

<file path=xl/worksheets/sheet2.xml><?xml version="1.0" encoding="utf-8"?>
<worksheet xmlns="http://schemas.openxmlformats.org/spreadsheetml/2006/main" xmlns:r="http://schemas.openxmlformats.org/officeDocument/2006/relationships">
  <sheetPr>
    <tabColor indexed="53"/>
  </sheetPr>
  <dimension ref="A1:AM335"/>
  <sheetViews>
    <sheetView view="pageBreakPreview" zoomScale="75" zoomScaleNormal="95" zoomScaleSheetLayoutView="75" zoomScalePageLayoutView="0" workbookViewId="0" topLeftCell="A4">
      <pane ySplit="8" topLeftCell="BM111" activePane="bottomLeft" state="frozen"/>
      <selection pane="topLeft" activeCell="C67" sqref="C67"/>
      <selection pane="bottomLeft" activeCell="A112" sqref="A112:IV276"/>
    </sheetView>
  </sheetViews>
  <sheetFormatPr defaultColWidth="8.875" defaultRowHeight="12.75"/>
  <cols>
    <col min="1" max="1" width="9.125" style="76" customWidth="1"/>
    <col min="2" max="2" width="53.375" style="2" customWidth="1"/>
    <col min="3" max="3" width="13.25390625" style="3" customWidth="1"/>
    <col min="4" max="4" width="12.875" style="3" customWidth="1"/>
    <col min="5" max="5" width="12.375" style="3" customWidth="1"/>
    <col min="6" max="6" width="13.125" style="3" customWidth="1"/>
    <col min="7" max="7" width="12.75390625" style="3" customWidth="1"/>
    <col min="8" max="8" width="12.625" style="3" customWidth="1"/>
    <col min="9" max="9" width="13.875" style="3" bestFit="1" customWidth="1"/>
    <col min="10" max="16384" width="8.875" style="3" customWidth="1"/>
  </cols>
  <sheetData>
    <row r="1" spans="7:9" ht="18.75">
      <c r="G1" s="337" t="s">
        <v>43</v>
      </c>
      <c r="H1" s="337"/>
      <c r="I1" s="337"/>
    </row>
    <row r="2" spans="7:9" ht="18.75">
      <c r="G2" s="337" t="s">
        <v>329</v>
      </c>
      <c r="H2" s="337"/>
      <c r="I2" s="337"/>
    </row>
    <row r="3" spans="7:9" ht="18.75">
      <c r="G3" s="337"/>
      <c r="H3" s="337"/>
      <c r="I3" s="337"/>
    </row>
    <row r="5" spans="2:7" ht="13.5" customHeight="1">
      <c r="B5" s="1"/>
      <c r="C5" s="6"/>
      <c r="D5" s="6"/>
      <c r="E5" s="6"/>
      <c r="F5" s="6"/>
      <c r="G5" s="6"/>
    </row>
    <row r="6" spans="1:9" ht="16.5">
      <c r="A6" s="338" t="s">
        <v>375</v>
      </c>
      <c r="B6" s="338"/>
      <c r="C6" s="338"/>
      <c r="D6" s="338"/>
      <c r="E6" s="338"/>
      <c r="F6" s="338"/>
      <c r="G6" s="338"/>
      <c r="H6" s="338"/>
      <c r="I6" s="338"/>
    </row>
    <row r="7" spans="1:9" ht="16.5">
      <c r="A7" s="338" t="s">
        <v>494</v>
      </c>
      <c r="B7" s="338"/>
      <c r="C7" s="338"/>
      <c r="D7" s="338"/>
      <c r="E7" s="338"/>
      <c r="F7" s="338"/>
      <c r="G7" s="338"/>
      <c r="H7" s="338"/>
      <c r="I7" s="338"/>
    </row>
    <row r="8" spans="6:9" ht="15">
      <c r="F8" s="8"/>
      <c r="H8" s="9"/>
      <c r="I8" s="3" t="s">
        <v>78</v>
      </c>
    </row>
    <row r="9" spans="1:9" s="11" customFormat="1" ht="25.5" customHeight="1">
      <c r="A9" s="341" t="s">
        <v>495</v>
      </c>
      <c r="B9" s="342" t="s">
        <v>496</v>
      </c>
      <c r="C9" s="340" t="s">
        <v>254</v>
      </c>
      <c r="D9" s="340"/>
      <c r="E9" s="340"/>
      <c r="F9" s="340"/>
      <c r="G9" s="342" t="s">
        <v>497</v>
      </c>
      <c r="H9" s="342"/>
      <c r="I9" s="342" t="s">
        <v>77</v>
      </c>
    </row>
    <row r="10" spans="1:9" s="11" customFormat="1" ht="26.25" customHeight="1">
      <c r="A10" s="341"/>
      <c r="B10" s="342"/>
      <c r="C10" s="340" t="s">
        <v>498</v>
      </c>
      <c r="D10" s="340" t="s">
        <v>538</v>
      </c>
      <c r="E10" s="340"/>
      <c r="F10" s="340"/>
      <c r="G10" s="340" t="s">
        <v>498</v>
      </c>
      <c r="H10" s="90" t="s">
        <v>538</v>
      </c>
      <c r="I10" s="342"/>
    </row>
    <row r="11" spans="1:9" s="11" customFormat="1" ht="51">
      <c r="A11" s="341"/>
      <c r="B11" s="342"/>
      <c r="C11" s="340"/>
      <c r="D11" s="90" t="s">
        <v>472</v>
      </c>
      <c r="E11" s="90" t="s">
        <v>473</v>
      </c>
      <c r="F11" s="90" t="s">
        <v>474</v>
      </c>
      <c r="G11" s="340"/>
      <c r="H11" s="90" t="s">
        <v>76</v>
      </c>
      <c r="I11" s="342"/>
    </row>
    <row r="12" spans="1:9" ht="14.25" customHeight="1">
      <c r="A12" s="97">
        <v>1</v>
      </c>
      <c r="B12" s="270">
        <v>2</v>
      </c>
      <c r="C12" s="271">
        <v>3</v>
      </c>
      <c r="D12" s="271">
        <v>4</v>
      </c>
      <c r="E12" s="271">
        <v>5</v>
      </c>
      <c r="F12" s="271">
        <v>6</v>
      </c>
      <c r="G12" s="271">
        <v>7</v>
      </c>
      <c r="H12" s="271">
        <v>8</v>
      </c>
      <c r="I12" s="271">
        <v>9</v>
      </c>
    </row>
    <row r="13" spans="1:9" s="10" customFormat="1" ht="15.75">
      <c r="A13" s="100" t="s">
        <v>361</v>
      </c>
      <c r="B13" s="40" t="s">
        <v>452</v>
      </c>
      <c r="C13" s="81">
        <f aca="true" t="shared" si="0" ref="C13:C18">D13+E13+F13</f>
        <v>16104.8</v>
      </c>
      <c r="D13" s="81">
        <f>D14</f>
        <v>4433.4</v>
      </c>
      <c r="E13" s="81">
        <f>E14</f>
        <v>5539</v>
      </c>
      <c r="F13" s="81">
        <f>F14</f>
        <v>6132.4</v>
      </c>
      <c r="G13" s="81">
        <f>G14</f>
        <v>3100</v>
      </c>
      <c r="H13" s="81">
        <f>H14</f>
        <v>2950</v>
      </c>
      <c r="I13" s="81">
        <f>C13+G13</f>
        <v>19204.8</v>
      </c>
    </row>
    <row r="14" spans="1:9" ht="15.75">
      <c r="A14" s="96" t="s">
        <v>362</v>
      </c>
      <c r="B14" s="35" t="s">
        <v>102</v>
      </c>
      <c r="C14" s="86">
        <f t="shared" si="0"/>
        <v>16104.8</v>
      </c>
      <c r="D14" s="83">
        <v>4433.4</v>
      </c>
      <c r="E14" s="83">
        <f>4939+600</f>
        <v>5539</v>
      </c>
      <c r="F14" s="83">
        <f>6732.4-600</f>
        <v>6132.4</v>
      </c>
      <c r="G14" s="84">
        <f>150+950+1020+980</f>
        <v>3100</v>
      </c>
      <c r="H14" s="83">
        <f>950+1020+980</f>
        <v>2950</v>
      </c>
      <c r="I14" s="83">
        <f>C14+G14</f>
        <v>19204.8</v>
      </c>
    </row>
    <row r="15" spans="1:9" s="11" customFormat="1" ht="15.75">
      <c r="A15" s="100" t="s">
        <v>363</v>
      </c>
      <c r="B15" s="38" t="s">
        <v>103</v>
      </c>
      <c r="C15" s="81">
        <f t="shared" si="0"/>
        <v>1142318.4</v>
      </c>
      <c r="D15" s="85">
        <f>479179.4+2215.5</f>
        <v>481394.9</v>
      </c>
      <c r="E15" s="85">
        <f>137387.4+235.8+549.5</f>
        <v>138172.69999999998</v>
      </c>
      <c r="F15" s="85">
        <f>515520.6+6209.7-0.4+16.8+190+49+6.7+2.1+13-80+823.3</f>
        <v>522750.79999999993</v>
      </c>
      <c r="G15" s="82">
        <f>48463.5+2571.6+10000+80+3219.4</f>
        <v>64334.5</v>
      </c>
      <c r="H15" s="85">
        <f>2571.6+10000+80</f>
        <v>12651.6</v>
      </c>
      <c r="I15" s="85">
        <f aca="true" t="shared" si="1" ref="I15:I82">C15+G15</f>
        <v>1206652.9</v>
      </c>
    </row>
    <row r="16" spans="1:12" ht="15.75">
      <c r="A16" s="96" t="s">
        <v>360</v>
      </c>
      <c r="B16" s="35" t="s">
        <v>104</v>
      </c>
      <c r="C16" s="86">
        <f t="shared" si="0"/>
        <v>162</v>
      </c>
      <c r="D16" s="83"/>
      <c r="E16" s="83"/>
      <c r="F16" s="83">
        <v>162</v>
      </c>
      <c r="G16" s="84"/>
      <c r="H16" s="83"/>
      <c r="I16" s="83">
        <f t="shared" si="1"/>
        <v>162</v>
      </c>
      <c r="J16" s="69"/>
      <c r="K16" s="69"/>
      <c r="L16" s="69"/>
    </row>
    <row r="17" spans="1:12" ht="30">
      <c r="A17" s="101" t="s">
        <v>501</v>
      </c>
      <c r="B17" s="35" t="s">
        <v>503</v>
      </c>
      <c r="C17" s="86">
        <f t="shared" si="0"/>
        <v>493990.8</v>
      </c>
      <c r="D17" s="83">
        <v>210738</v>
      </c>
      <c r="E17" s="83">
        <v>57669.5</v>
      </c>
      <c r="F17" s="83">
        <f>225177.1+406.3-0.1</f>
        <v>225583.3</v>
      </c>
      <c r="G17" s="84">
        <v>32638.1</v>
      </c>
      <c r="H17" s="83"/>
      <c r="I17" s="83">
        <f t="shared" si="1"/>
        <v>526628.9</v>
      </c>
      <c r="J17" s="69"/>
      <c r="K17" s="69"/>
      <c r="L17" s="69"/>
    </row>
    <row r="18" spans="1:9" s="11" customFormat="1" ht="15.75">
      <c r="A18" s="100" t="s">
        <v>364</v>
      </c>
      <c r="B18" s="40" t="s">
        <v>105</v>
      </c>
      <c r="C18" s="81">
        <f t="shared" si="0"/>
        <v>2023145.0000000005</v>
      </c>
      <c r="D18" s="81">
        <f>821597+951.1+55.8-951.1</f>
        <v>821652.8</v>
      </c>
      <c r="E18" s="81">
        <f>137348.4+29.6-29.6</f>
        <v>137348.4</v>
      </c>
      <c r="F18" s="81">
        <f>1054783.7+2722.7+500+761.1+530-530+311+224.3+3000-980.7+12.1+20.3+980.7+1431.6+25.3+162+189.7</f>
        <v>1064143.8000000003</v>
      </c>
      <c r="G18" s="82">
        <f>293744.9+3768+15000+21490+205.9-21490+12.4+2895+600+300+5554.1+G31+526.3-25.3-189.7+1000</f>
        <v>333391.60000000003</v>
      </c>
      <c r="H18" s="81">
        <f>257447.3+3768+15000+205.9+12.4+2895+600+300+5554.1+H31+526.3-25.3-189.7+1000</f>
        <v>297094</v>
      </c>
      <c r="I18" s="81">
        <f>C18+G18</f>
        <v>2356536.6000000006</v>
      </c>
    </row>
    <row r="19" spans="1:9" s="11" customFormat="1" ht="15.75">
      <c r="A19" s="100"/>
      <c r="B19" s="38" t="s">
        <v>538</v>
      </c>
      <c r="C19" s="86"/>
      <c r="D19" s="85"/>
      <c r="E19" s="85"/>
      <c r="F19" s="85"/>
      <c r="G19" s="82"/>
      <c r="H19" s="85"/>
      <c r="I19" s="82"/>
    </row>
    <row r="20" spans="1:9" s="11" customFormat="1" ht="15.75">
      <c r="A20" s="96" t="s">
        <v>597</v>
      </c>
      <c r="B20" s="75" t="s">
        <v>598</v>
      </c>
      <c r="C20" s="86">
        <f>D20+E20+F20</f>
        <v>335465.89999999997</v>
      </c>
      <c r="D20" s="83">
        <f>195610.7+55.8</f>
        <v>195666.5</v>
      </c>
      <c r="E20" s="83">
        <v>7436.8</v>
      </c>
      <c r="F20" s="83">
        <f>131344.8+761.1+224.3+12.1+20.3</f>
        <v>132362.59999999998</v>
      </c>
      <c r="G20" s="84">
        <f>205.9+12.4</f>
        <v>218.3</v>
      </c>
      <c r="H20" s="83">
        <f>205.9+12.4</f>
        <v>218.3</v>
      </c>
      <c r="I20" s="84">
        <f t="shared" si="1"/>
        <v>335684.19999999995</v>
      </c>
    </row>
    <row r="21" spans="1:9" s="11" customFormat="1" ht="35.25" customHeight="1">
      <c r="A21" s="100"/>
      <c r="B21" s="75" t="s">
        <v>599</v>
      </c>
      <c r="C21" s="86">
        <f aca="true" t="shared" si="2" ref="C21:C28">D21+E21+F21</f>
        <v>31289.2</v>
      </c>
      <c r="D21" s="83"/>
      <c r="E21" s="83"/>
      <c r="F21" s="83">
        <v>31289.2</v>
      </c>
      <c r="G21" s="82"/>
      <c r="H21" s="85"/>
      <c r="I21" s="84">
        <f t="shared" si="1"/>
        <v>31289.2</v>
      </c>
    </row>
    <row r="22" spans="1:9" s="11" customFormat="1" ht="25.5">
      <c r="A22" s="96" t="s">
        <v>369</v>
      </c>
      <c r="B22" s="39" t="s">
        <v>536</v>
      </c>
      <c r="C22" s="86">
        <f t="shared" si="2"/>
        <v>52670.7</v>
      </c>
      <c r="D22" s="83"/>
      <c r="E22" s="83"/>
      <c r="F22" s="83">
        <v>52670.7</v>
      </c>
      <c r="G22" s="84"/>
      <c r="H22" s="83"/>
      <c r="I22" s="84">
        <f t="shared" si="1"/>
        <v>52670.7</v>
      </c>
    </row>
    <row r="23" spans="1:9" s="11" customFormat="1" ht="25.5">
      <c r="A23" s="96"/>
      <c r="B23" s="39" t="s">
        <v>578</v>
      </c>
      <c r="C23" s="86">
        <f t="shared" si="2"/>
        <v>151507.7</v>
      </c>
      <c r="D23" s="83"/>
      <c r="E23" s="83"/>
      <c r="F23" s="83">
        <v>151507.7</v>
      </c>
      <c r="G23" s="84"/>
      <c r="H23" s="83"/>
      <c r="I23" s="84">
        <f t="shared" si="1"/>
        <v>151507.7</v>
      </c>
    </row>
    <row r="24" spans="1:9" s="11" customFormat="1" ht="15.75">
      <c r="A24" s="96"/>
      <c r="B24" s="39" t="s">
        <v>601</v>
      </c>
      <c r="C24" s="86">
        <f t="shared" si="2"/>
        <v>206114.2</v>
      </c>
      <c r="D24" s="83"/>
      <c r="E24" s="83"/>
      <c r="F24" s="83">
        <v>206114.2</v>
      </c>
      <c r="G24" s="84"/>
      <c r="H24" s="83"/>
      <c r="I24" s="84">
        <f t="shared" si="1"/>
        <v>206114.2</v>
      </c>
    </row>
    <row r="25" spans="1:9" s="11" customFormat="1" ht="25.5">
      <c r="A25" s="96"/>
      <c r="B25" s="39" t="s">
        <v>614</v>
      </c>
      <c r="C25" s="86">
        <f t="shared" si="2"/>
        <v>19367.2</v>
      </c>
      <c r="D25" s="124">
        <v>0</v>
      </c>
      <c r="E25" s="124">
        <v>0</v>
      </c>
      <c r="F25" s="83">
        <v>19367.2</v>
      </c>
      <c r="G25" s="83">
        <f>G26+G27+G29+G30+G31</f>
        <v>267447.3</v>
      </c>
      <c r="H25" s="83">
        <v>257447.3</v>
      </c>
      <c r="I25" s="84">
        <f t="shared" si="1"/>
        <v>286814.5</v>
      </c>
    </row>
    <row r="26" spans="1:9" s="11" customFormat="1" ht="59.25" customHeight="1">
      <c r="A26" s="96"/>
      <c r="B26" s="39" t="s">
        <v>619</v>
      </c>
      <c r="C26" s="86"/>
      <c r="D26" s="83"/>
      <c r="E26" s="83"/>
      <c r="F26" s="83"/>
      <c r="G26" s="84">
        <v>95000</v>
      </c>
      <c r="H26" s="83">
        <v>95000</v>
      </c>
      <c r="I26" s="84">
        <f t="shared" si="1"/>
        <v>95000</v>
      </c>
    </row>
    <row r="27" spans="1:9" s="11" customFormat="1" ht="25.5">
      <c r="A27" s="96"/>
      <c r="B27" s="39" t="s">
        <v>620</v>
      </c>
      <c r="C27" s="86"/>
      <c r="D27" s="83"/>
      <c r="E27" s="83"/>
      <c r="F27" s="83"/>
      <c r="G27" s="84">
        <v>88000</v>
      </c>
      <c r="H27" s="83">
        <v>88000</v>
      </c>
      <c r="I27" s="84">
        <f t="shared" si="1"/>
        <v>88000</v>
      </c>
    </row>
    <row r="28" spans="1:9" s="11" customFormat="1" ht="28.5" customHeight="1">
      <c r="A28" s="96"/>
      <c r="B28" s="39" t="s">
        <v>621</v>
      </c>
      <c r="C28" s="86">
        <f t="shared" si="2"/>
        <v>19367.2</v>
      </c>
      <c r="D28" s="83"/>
      <c r="E28" s="83"/>
      <c r="F28" s="83">
        <v>19367.2</v>
      </c>
      <c r="G28" s="84"/>
      <c r="H28" s="83"/>
      <c r="I28" s="84">
        <f t="shared" si="1"/>
        <v>19367.2</v>
      </c>
    </row>
    <row r="29" spans="1:9" s="11" customFormat="1" ht="38.25">
      <c r="A29" s="96"/>
      <c r="B29" s="39" t="s">
        <v>638</v>
      </c>
      <c r="C29" s="86"/>
      <c r="D29" s="83"/>
      <c r="E29" s="83"/>
      <c r="F29" s="83"/>
      <c r="G29" s="84">
        <v>18447.3</v>
      </c>
      <c r="H29" s="83">
        <v>18447.3</v>
      </c>
      <c r="I29" s="84">
        <f t="shared" si="1"/>
        <v>18447.3</v>
      </c>
    </row>
    <row r="30" spans="1:9" s="11" customFormat="1" ht="58.5" customHeight="1">
      <c r="A30" s="96"/>
      <c r="B30" s="39" t="s">
        <v>239</v>
      </c>
      <c r="C30" s="86"/>
      <c r="D30" s="83"/>
      <c r="E30" s="83"/>
      <c r="F30" s="83"/>
      <c r="G30" s="84">
        <v>56000</v>
      </c>
      <c r="H30" s="83">
        <v>56000</v>
      </c>
      <c r="I30" s="84">
        <f t="shared" si="1"/>
        <v>56000</v>
      </c>
    </row>
    <row r="31" spans="1:9" ht="25.5">
      <c r="A31" s="96"/>
      <c r="B31" s="35" t="s">
        <v>674</v>
      </c>
      <c r="C31" s="86"/>
      <c r="D31" s="124"/>
      <c r="E31" s="124"/>
      <c r="F31" s="79"/>
      <c r="G31" s="83">
        <v>10000</v>
      </c>
      <c r="H31" s="83">
        <f>G31</f>
        <v>10000</v>
      </c>
      <c r="I31" s="84">
        <f>C31+G31</f>
        <v>10000</v>
      </c>
    </row>
    <row r="32" spans="1:9" s="11" customFormat="1" ht="15.75">
      <c r="A32" s="100" t="s">
        <v>365</v>
      </c>
      <c r="B32" s="38" t="s">
        <v>440</v>
      </c>
      <c r="C32" s="81">
        <f>D32+E32+F32</f>
        <v>267365.1</v>
      </c>
      <c r="D32" s="85">
        <f>101713.1+198.6</f>
        <v>101911.70000000001</v>
      </c>
      <c r="E32" s="85">
        <f>38651.8+70.1</f>
        <v>38721.9</v>
      </c>
      <c r="F32" s="85">
        <f>122087.7+40+1965.3+2450+188.5</f>
        <v>126731.5</v>
      </c>
      <c r="G32" s="85">
        <f>G33+G35+G41+G42+G34</f>
        <v>59541.299999999996</v>
      </c>
      <c r="H32" s="85">
        <f>H33+H35+H41+H42+H34</f>
        <v>12724.1</v>
      </c>
      <c r="I32" s="82">
        <f>C32+G32</f>
        <v>326906.39999999997</v>
      </c>
    </row>
    <row r="33" spans="1:9" ht="120">
      <c r="A33" s="101" t="s">
        <v>353</v>
      </c>
      <c r="B33" s="35" t="s">
        <v>240</v>
      </c>
      <c r="C33" s="86">
        <f>D33+E33+F33</f>
        <v>231361.6</v>
      </c>
      <c r="D33" s="83">
        <v>98629.4</v>
      </c>
      <c r="E33" s="83">
        <v>37394.3</v>
      </c>
      <c r="F33" s="83">
        <f>94285+886.9+101+220-155</f>
        <v>95337.9</v>
      </c>
      <c r="G33" s="84">
        <f>46817.2+1.6+1000</f>
        <v>47818.799999999996</v>
      </c>
      <c r="H33" s="83">
        <f>1.6+1000</f>
        <v>1001.6</v>
      </c>
      <c r="I33" s="84">
        <f t="shared" si="1"/>
        <v>279180.4</v>
      </c>
    </row>
    <row r="34" spans="1:9" ht="109.5" customHeight="1">
      <c r="A34" s="101" t="s">
        <v>170</v>
      </c>
      <c r="B34" s="35" t="s">
        <v>540</v>
      </c>
      <c r="C34" s="86">
        <f>D34+E34+F34</f>
        <v>8490.300000000001</v>
      </c>
      <c r="D34" s="83">
        <v>198.6</v>
      </c>
      <c r="E34" s="83">
        <v>70.1</v>
      </c>
      <c r="F34" s="83">
        <f>6066.8+1+1965.3+188.5</f>
        <v>8221.6</v>
      </c>
      <c r="G34" s="84">
        <v>242.8</v>
      </c>
      <c r="H34" s="83">
        <v>242.8</v>
      </c>
      <c r="I34" s="84">
        <f>C34+G34</f>
        <v>8733.1</v>
      </c>
    </row>
    <row r="35" spans="1:9" ht="31.5" customHeight="1">
      <c r="A35" s="309" t="s">
        <v>697</v>
      </c>
      <c r="B35" s="35" t="s">
        <v>401</v>
      </c>
      <c r="C35" s="86">
        <f aca="true" t="shared" si="3" ref="C35:C42">D35+E35+F35</f>
        <v>902.8000000000001</v>
      </c>
      <c r="D35" s="83">
        <v>193.8</v>
      </c>
      <c r="E35" s="83">
        <v>348.1</v>
      </c>
      <c r="F35" s="83">
        <f>346+4.9+10</f>
        <v>360.9</v>
      </c>
      <c r="G35" s="84">
        <f>5098.9+0.1</f>
        <v>5099</v>
      </c>
      <c r="H35" s="83">
        <f>5098.9+0.1</f>
        <v>5099</v>
      </c>
      <c r="I35" s="84">
        <f t="shared" si="1"/>
        <v>6001.8</v>
      </c>
    </row>
    <row r="36" spans="1:9" ht="38.25">
      <c r="A36" s="309"/>
      <c r="B36" s="35" t="s">
        <v>386</v>
      </c>
      <c r="C36" s="86">
        <f t="shared" si="3"/>
        <v>0</v>
      </c>
      <c r="D36" s="124"/>
      <c r="E36" s="124"/>
      <c r="F36" s="124"/>
      <c r="G36" s="84">
        <v>4713</v>
      </c>
      <c r="H36" s="83">
        <v>4713</v>
      </c>
      <c r="I36" s="84">
        <f t="shared" si="1"/>
        <v>4713</v>
      </c>
    </row>
    <row r="37" spans="1:9" ht="18.75" customHeight="1">
      <c r="A37" s="96" t="s">
        <v>271</v>
      </c>
      <c r="B37" s="35" t="s">
        <v>396</v>
      </c>
      <c r="C37" s="86">
        <f t="shared" si="3"/>
        <v>1359.1</v>
      </c>
      <c r="D37" s="83">
        <v>802.9</v>
      </c>
      <c r="E37" s="83">
        <v>65.6</v>
      </c>
      <c r="F37" s="83">
        <f>447+43.6</f>
        <v>490.6</v>
      </c>
      <c r="G37" s="84"/>
      <c r="H37" s="83"/>
      <c r="I37" s="84">
        <f t="shared" si="1"/>
        <v>1359.1</v>
      </c>
    </row>
    <row r="38" spans="1:9" ht="25.5">
      <c r="A38" s="96" t="s">
        <v>272</v>
      </c>
      <c r="B38" s="35" t="s">
        <v>106</v>
      </c>
      <c r="C38" s="86">
        <f t="shared" si="3"/>
        <v>252.29999999999998</v>
      </c>
      <c r="D38" s="83"/>
      <c r="E38" s="83"/>
      <c r="F38" s="83">
        <f>199.7+52.6</f>
        <v>252.29999999999998</v>
      </c>
      <c r="G38" s="84"/>
      <c r="H38" s="83"/>
      <c r="I38" s="84">
        <f t="shared" si="1"/>
        <v>252.29999999999998</v>
      </c>
    </row>
    <row r="39" spans="1:9" ht="25.5">
      <c r="A39" s="96" t="s">
        <v>273</v>
      </c>
      <c r="B39" s="35" t="s">
        <v>10</v>
      </c>
      <c r="C39" s="86">
        <f t="shared" si="3"/>
        <v>1274.8999999999999</v>
      </c>
      <c r="D39" s="83"/>
      <c r="E39" s="83"/>
      <c r="F39" s="83">
        <f>1222.1+52.8</f>
        <v>1274.8999999999999</v>
      </c>
      <c r="G39" s="84"/>
      <c r="H39" s="83"/>
      <c r="I39" s="84">
        <f t="shared" si="1"/>
        <v>1274.8999999999999</v>
      </c>
    </row>
    <row r="40" spans="1:9" ht="25.5">
      <c r="A40" s="96" t="s">
        <v>274</v>
      </c>
      <c r="B40" s="35" t="s">
        <v>11</v>
      </c>
      <c r="C40" s="86">
        <f t="shared" si="3"/>
        <v>154.9</v>
      </c>
      <c r="D40" s="83"/>
      <c r="E40" s="83"/>
      <c r="F40" s="83">
        <f>149.3+5.6</f>
        <v>154.9</v>
      </c>
      <c r="G40" s="84"/>
      <c r="H40" s="83"/>
      <c r="I40" s="84">
        <f t="shared" si="1"/>
        <v>154.9</v>
      </c>
    </row>
    <row r="41" spans="1:9" ht="15.75">
      <c r="A41" s="96" t="s">
        <v>275</v>
      </c>
      <c r="B41" s="35" t="s">
        <v>12</v>
      </c>
      <c r="C41" s="86">
        <f t="shared" si="3"/>
        <v>1505.6</v>
      </c>
      <c r="D41" s="83">
        <v>602.6</v>
      </c>
      <c r="E41" s="83">
        <v>87.4</v>
      </c>
      <c r="F41" s="83">
        <f>641.8+173.8</f>
        <v>815.5999999999999</v>
      </c>
      <c r="G41" s="84">
        <v>20.1</v>
      </c>
      <c r="H41" s="83">
        <f>G41</f>
        <v>20.1</v>
      </c>
      <c r="I41" s="84">
        <f t="shared" si="1"/>
        <v>1525.6999999999998</v>
      </c>
    </row>
    <row r="42" spans="1:9" ht="15.75">
      <c r="A42" s="343" t="s">
        <v>276</v>
      </c>
      <c r="B42" s="35" t="s">
        <v>403</v>
      </c>
      <c r="C42" s="86">
        <f t="shared" si="3"/>
        <v>4034.5</v>
      </c>
      <c r="D42" s="83">
        <v>1484.4</v>
      </c>
      <c r="E42" s="83">
        <v>756.4</v>
      </c>
      <c r="F42" s="83">
        <f>1683.1+110.6+20-20</f>
        <v>1793.6999999999998</v>
      </c>
      <c r="G42" s="84">
        <f>6360.6-0.3+0.3</f>
        <v>6360.6</v>
      </c>
      <c r="H42" s="83">
        <f>G42</f>
        <v>6360.6</v>
      </c>
      <c r="I42" s="84">
        <f t="shared" si="1"/>
        <v>10395.1</v>
      </c>
    </row>
    <row r="43" spans="1:9" ht="38.25">
      <c r="A43" s="343"/>
      <c r="B43" s="35" t="s">
        <v>402</v>
      </c>
      <c r="C43" s="86"/>
      <c r="D43" s="124"/>
      <c r="E43" s="124"/>
      <c r="F43" s="124"/>
      <c r="G43" s="84">
        <f>6042.9-0.3</f>
        <v>6042.599999999999</v>
      </c>
      <c r="H43" s="83">
        <f>G43</f>
        <v>6042.599999999999</v>
      </c>
      <c r="I43" s="84">
        <f t="shared" si="1"/>
        <v>6042.599999999999</v>
      </c>
    </row>
    <row r="44" spans="1:9" ht="15.75">
      <c r="A44" s="96" t="s">
        <v>277</v>
      </c>
      <c r="B44" s="35" t="s">
        <v>14</v>
      </c>
      <c r="C44" s="86">
        <f aca="true" t="shared" si="4" ref="C44:C63">D44+E44+F44</f>
        <v>423.2</v>
      </c>
      <c r="D44" s="83"/>
      <c r="E44" s="83"/>
      <c r="F44" s="83">
        <f>213.2+210</f>
        <v>423.2</v>
      </c>
      <c r="G44" s="84"/>
      <c r="H44" s="83"/>
      <c r="I44" s="84">
        <f t="shared" si="1"/>
        <v>423.2</v>
      </c>
    </row>
    <row r="45" spans="1:9" ht="51">
      <c r="A45" s="96" t="s">
        <v>348</v>
      </c>
      <c r="B45" s="35" t="s">
        <v>469</v>
      </c>
      <c r="C45" s="86">
        <f t="shared" si="4"/>
        <v>17605.9</v>
      </c>
      <c r="D45" s="83"/>
      <c r="E45" s="83"/>
      <c r="F45" s="83">
        <f>11404.6+3426.3+155+50+80+40+2450</f>
        <v>17605.9</v>
      </c>
      <c r="G45" s="84"/>
      <c r="H45" s="83"/>
      <c r="I45" s="84">
        <f t="shared" si="1"/>
        <v>17605.9</v>
      </c>
    </row>
    <row r="46" spans="1:9" ht="15.75">
      <c r="A46" s="96"/>
      <c r="B46" s="35"/>
      <c r="C46" s="86"/>
      <c r="D46" s="83"/>
      <c r="E46" s="83"/>
      <c r="F46" s="83"/>
      <c r="G46" s="84"/>
      <c r="H46" s="83"/>
      <c r="I46" s="84"/>
    </row>
    <row r="47" spans="1:9" s="11" customFormat="1" ht="15.75">
      <c r="A47" s="100" t="s">
        <v>215</v>
      </c>
      <c r="B47" s="36" t="s">
        <v>216</v>
      </c>
      <c r="C47" s="81">
        <f t="shared" si="4"/>
        <v>20275.6</v>
      </c>
      <c r="D47" s="81"/>
      <c r="E47" s="81"/>
      <c r="F47" s="81">
        <f>F49+F50+F48</f>
        <v>20275.6</v>
      </c>
      <c r="G47" s="81">
        <f>G49+G50+G48</f>
        <v>9867.5</v>
      </c>
      <c r="H47" s="81">
        <f>H49+H50+H48</f>
        <v>9867.5</v>
      </c>
      <c r="I47" s="82">
        <f t="shared" si="1"/>
        <v>30143.1</v>
      </c>
    </row>
    <row r="48" spans="1:9" ht="15.75">
      <c r="A48" s="96" t="s">
        <v>4</v>
      </c>
      <c r="B48" s="35" t="s">
        <v>5</v>
      </c>
      <c r="C48" s="86">
        <f t="shared" si="4"/>
        <v>40.6</v>
      </c>
      <c r="D48" s="86"/>
      <c r="E48" s="86"/>
      <c r="F48" s="86">
        <v>40.6</v>
      </c>
      <c r="G48" s="124"/>
      <c r="H48" s="124"/>
      <c r="I48" s="84">
        <f t="shared" si="1"/>
        <v>40.6</v>
      </c>
    </row>
    <row r="49" spans="1:9" s="11" customFormat="1" ht="15.75">
      <c r="A49" s="96" t="s">
        <v>260</v>
      </c>
      <c r="B49" s="35" t="s">
        <v>261</v>
      </c>
      <c r="C49" s="86">
        <f t="shared" si="4"/>
        <v>10117</v>
      </c>
      <c r="D49" s="85"/>
      <c r="E49" s="85"/>
      <c r="F49" s="83">
        <f>10000+117</f>
        <v>10117</v>
      </c>
      <c r="G49" s="84">
        <f>10123.8-299</f>
        <v>9824.8</v>
      </c>
      <c r="H49" s="84">
        <f>10123.8-299</f>
        <v>9824.8</v>
      </c>
      <c r="I49" s="84">
        <f t="shared" si="1"/>
        <v>19941.8</v>
      </c>
    </row>
    <row r="50" spans="1:9" ht="21.75" customHeight="1">
      <c r="A50" s="96" t="s">
        <v>217</v>
      </c>
      <c r="B50" s="35" t="s">
        <v>259</v>
      </c>
      <c r="C50" s="86">
        <f t="shared" si="4"/>
        <v>10118</v>
      </c>
      <c r="D50" s="83"/>
      <c r="E50" s="83"/>
      <c r="F50" s="83">
        <f>10000+118</f>
        <v>10118</v>
      </c>
      <c r="G50" s="84">
        <v>42.7</v>
      </c>
      <c r="H50" s="83">
        <v>42.7</v>
      </c>
      <c r="I50" s="84">
        <f t="shared" si="1"/>
        <v>10160.7</v>
      </c>
    </row>
    <row r="51" spans="1:9" ht="15.75" hidden="1">
      <c r="A51" s="96"/>
      <c r="B51" s="35"/>
      <c r="C51" s="86">
        <f t="shared" si="4"/>
        <v>0</v>
      </c>
      <c r="D51" s="83"/>
      <c r="E51" s="83"/>
      <c r="F51" s="83"/>
      <c r="G51" s="84"/>
      <c r="H51" s="83"/>
      <c r="I51" s="82">
        <f t="shared" si="1"/>
        <v>0</v>
      </c>
    </row>
    <row r="52" spans="1:9" s="11" customFormat="1" ht="15.75">
      <c r="A52" s="97">
        <v>110000</v>
      </c>
      <c r="B52" s="36" t="s">
        <v>470</v>
      </c>
      <c r="C52" s="81">
        <f t="shared" si="4"/>
        <v>167965</v>
      </c>
      <c r="D52" s="85">
        <v>17118.6</v>
      </c>
      <c r="E52" s="85">
        <v>3494</v>
      </c>
      <c r="F52" s="85">
        <f>145903+1209.5-0.1+40+100+100</f>
        <v>147352.4</v>
      </c>
      <c r="G52" s="82">
        <f>1730.2+1853.2-0.1+1000+2500+1000+1000-1000-1000+50+600</f>
        <v>7733.299999999999</v>
      </c>
      <c r="H52" s="85">
        <f>1749.5+1000+2500+1000+1000-1000-1000+50+600</f>
        <v>5899.5</v>
      </c>
      <c r="I52" s="82">
        <f>C52+G52</f>
        <v>175698.3</v>
      </c>
    </row>
    <row r="53" spans="1:9" ht="15.75">
      <c r="A53" s="92" t="s">
        <v>278</v>
      </c>
      <c r="B53" s="35" t="s">
        <v>471</v>
      </c>
      <c r="C53" s="86">
        <f t="shared" si="4"/>
        <v>101513.70000000001</v>
      </c>
      <c r="D53" s="83"/>
      <c r="E53" s="83"/>
      <c r="F53" s="83">
        <f>101473.6+40.1</f>
        <v>101513.70000000001</v>
      </c>
      <c r="G53" s="84">
        <f>970.5+500+2500+600</f>
        <v>4570.5</v>
      </c>
      <c r="H53" s="83">
        <f>970.5+500+2500+600</f>
        <v>4570.5</v>
      </c>
      <c r="I53" s="84">
        <f t="shared" si="1"/>
        <v>106084.20000000001</v>
      </c>
    </row>
    <row r="54" spans="1:9" ht="25.5">
      <c r="A54" s="92" t="s">
        <v>279</v>
      </c>
      <c r="B54" s="35" t="s">
        <v>529</v>
      </c>
      <c r="C54" s="86">
        <f t="shared" si="4"/>
        <v>32859.1</v>
      </c>
      <c r="D54" s="83">
        <v>195.1</v>
      </c>
      <c r="E54" s="83">
        <v>20.8</v>
      </c>
      <c r="F54" s="83">
        <f>31608.3+934.9+100</f>
        <v>32643.2</v>
      </c>
      <c r="G54" s="84">
        <v>500</v>
      </c>
      <c r="H54" s="83">
        <v>500</v>
      </c>
      <c r="I54" s="84">
        <f t="shared" si="1"/>
        <v>33359.1</v>
      </c>
    </row>
    <row r="55" spans="1:9" ht="15.75">
      <c r="A55" s="92" t="s">
        <v>453</v>
      </c>
      <c r="B55" s="35" t="s">
        <v>454</v>
      </c>
      <c r="C55" s="86"/>
      <c r="D55" s="83"/>
      <c r="E55" s="83"/>
      <c r="F55" s="83"/>
      <c r="G55" s="84">
        <f>103.7-0.1</f>
        <v>103.60000000000001</v>
      </c>
      <c r="H55" s="83"/>
      <c r="I55" s="84">
        <f t="shared" si="1"/>
        <v>103.60000000000001</v>
      </c>
    </row>
    <row r="56" spans="1:9" ht="15.75">
      <c r="A56" s="92">
        <v>110300</v>
      </c>
      <c r="B56" s="35" t="s">
        <v>530</v>
      </c>
      <c r="C56" s="86">
        <f t="shared" si="4"/>
        <v>1823.7</v>
      </c>
      <c r="D56" s="83"/>
      <c r="E56" s="83"/>
      <c r="F56" s="83">
        <f>1774.2+9.5+40</f>
        <v>1823.7</v>
      </c>
      <c r="G56" s="84">
        <v>330.1</v>
      </c>
      <c r="H56" s="83">
        <v>330.1</v>
      </c>
      <c r="I56" s="84">
        <f t="shared" si="1"/>
        <v>2153.8</v>
      </c>
    </row>
    <row r="57" spans="1:9" ht="15.75">
      <c r="A57" s="92" t="s">
        <v>349</v>
      </c>
      <c r="B57" s="35" t="s">
        <v>531</v>
      </c>
      <c r="C57" s="86">
        <f t="shared" si="4"/>
        <v>1941.2</v>
      </c>
      <c r="D57" s="83">
        <v>490</v>
      </c>
      <c r="E57" s="83">
        <v>9.2</v>
      </c>
      <c r="F57" s="83">
        <f>1323.7+18.3+100</f>
        <v>1442</v>
      </c>
      <c r="G57" s="84"/>
      <c r="H57" s="83"/>
      <c r="I57" s="84">
        <f t="shared" si="1"/>
        <v>1941.2</v>
      </c>
    </row>
    <row r="58" spans="1:9" s="11" customFormat="1" ht="15.75">
      <c r="A58" s="97">
        <v>120000</v>
      </c>
      <c r="B58" s="40" t="s">
        <v>532</v>
      </c>
      <c r="C58" s="81">
        <f>C59+C61+C60</f>
        <v>4861.1</v>
      </c>
      <c r="D58" s="81"/>
      <c r="E58" s="81"/>
      <c r="F58" s="81">
        <f>F59+F61+F60</f>
        <v>4861.1</v>
      </c>
      <c r="G58" s="82"/>
      <c r="H58" s="81"/>
      <c r="I58" s="82">
        <f t="shared" si="1"/>
        <v>4861.1</v>
      </c>
    </row>
    <row r="59" spans="1:9" s="11" customFormat="1" ht="15.75">
      <c r="A59" s="92" t="s">
        <v>549</v>
      </c>
      <c r="B59" s="65" t="s">
        <v>550</v>
      </c>
      <c r="C59" s="86">
        <f t="shared" si="4"/>
        <v>1374.9</v>
      </c>
      <c r="D59" s="86"/>
      <c r="E59" s="86"/>
      <c r="F59" s="86">
        <f>1320+54.9</f>
        <v>1374.9</v>
      </c>
      <c r="G59" s="84"/>
      <c r="H59" s="86"/>
      <c r="I59" s="84">
        <f t="shared" si="1"/>
        <v>1374.9</v>
      </c>
    </row>
    <row r="60" spans="1:9" s="11" customFormat="1" ht="15.75">
      <c r="A60" s="92" t="s">
        <v>6</v>
      </c>
      <c r="B60" s="65" t="s">
        <v>7</v>
      </c>
      <c r="C60" s="86">
        <f t="shared" si="4"/>
        <v>1806.5</v>
      </c>
      <c r="D60" s="86"/>
      <c r="E60" s="86"/>
      <c r="F60" s="86">
        <f>16+1690+85.5+15</f>
        <v>1806.5</v>
      </c>
      <c r="G60" s="84"/>
      <c r="H60" s="86"/>
      <c r="I60" s="84">
        <f t="shared" si="1"/>
        <v>1806.5</v>
      </c>
    </row>
    <row r="61" spans="1:9" ht="15.75">
      <c r="A61" s="92">
        <v>120300</v>
      </c>
      <c r="B61" s="35" t="s">
        <v>533</v>
      </c>
      <c r="C61" s="86">
        <f t="shared" si="4"/>
        <v>1679.7</v>
      </c>
      <c r="D61" s="83"/>
      <c r="E61" s="83"/>
      <c r="F61" s="83">
        <f>593.1+486.6+600</f>
        <v>1679.7</v>
      </c>
      <c r="G61" s="84"/>
      <c r="H61" s="83"/>
      <c r="I61" s="84">
        <f t="shared" si="1"/>
        <v>1679.7</v>
      </c>
    </row>
    <row r="62" spans="1:9" s="11" customFormat="1" ht="15.75">
      <c r="A62" s="97">
        <v>130000</v>
      </c>
      <c r="B62" s="36" t="s">
        <v>534</v>
      </c>
      <c r="C62" s="81">
        <f t="shared" si="4"/>
        <v>59603.90000000001</v>
      </c>
      <c r="D62" s="85">
        <v>15101.5</v>
      </c>
      <c r="E62" s="85">
        <v>662.8</v>
      </c>
      <c r="F62" s="85">
        <f>41922.5+357.3-0.2+1000+560</f>
        <v>43839.600000000006</v>
      </c>
      <c r="G62" s="82">
        <f>G63+G64</f>
        <v>31006.7</v>
      </c>
      <c r="H62" s="82">
        <f>H63+H64</f>
        <v>31006.7</v>
      </c>
      <c r="I62" s="82">
        <f>C62+G62</f>
        <v>90610.6</v>
      </c>
    </row>
    <row r="63" spans="1:9" s="11" customFormat="1" ht="15.75">
      <c r="A63" s="92" t="s">
        <v>543</v>
      </c>
      <c r="B63" s="35" t="s">
        <v>544</v>
      </c>
      <c r="C63" s="86">
        <f t="shared" si="4"/>
        <v>1025.2</v>
      </c>
      <c r="D63" s="83"/>
      <c r="E63" s="83"/>
      <c r="F63" s="83">
        <v>1025.2</v>
      </c>
      <c r="G63" s="83">
        <f>1704+2671-2671</f>
        <v>1704</v>
      </c>
      <c r="H63" s="83">
        <f aca="true" t="shared" si="5" ref="H63:H68">G63</f>
        <v>1704</v>
      </c>
      <c r="I63" s="84">
        <f t="shared" si="1"/>
        <v>2729.2</v>
      </c>
    </row>
    <row r="64" spans="1:9" s="11" customFormat="1" ht="25.5">
      <c r="A64" s="334" t="s">
        <v>606</v>
      </c>
      <c r="B64" s="35" t="s">
        <v>414</v>
      </c>
      <c r="C64" s="86"/>
      <c r="D64" s="83"/>
      <c r="E64" s="83"/>
      <c r="F64" s="83"/>
      <c r="G64" s="83">
        <f>G66+15802.7</f>
        <v>29302.7</v>
      </c>
      <c r="H64" s="83">
        <f t="shared" si="5"/>
        <v>29302.7</v>
      </c>
      <c r="I64" s="84">
        <f>I66</f>
        <v>13500</v>
      </c>
    </row>
    <row r="65" spans="1:9" s="11" customFormat="1" ht="38.25">
      <c r="A65" s="335"/>
      <c r="B65" s="35" t="s">
        <v>386</v>
      </c>
      <c r="C65" s="86"/>
      <c r="D65" s="83"/>
      <c r="E65" s="83"/>
      <c r="F65" s="83"/>
      <c r="G65" s="83">
        <v>15012.6</v>
      </c>
      <c r="H65" s="83">
        <f t="shared" si="5"/>
        <v>15012.6</v>
      </c>
      <c r="I65" s="84">
        <f>I67</f>
        <v>472840.50000000006</v>
      </c>
    </row>
    <row r="66" spans="1:9" s="11" customFormat="1" ht="38.25">
      <c r="A66" s="336"/>
      <c r="B66" s="35" t="s">
        <v>290</v>
      </c>
      <c r="C66" s="86"/>
      <c r="D66" s="83"/>
      <c r="E66" s="83"/>
      <c r="F66" s="83"/>
      <c r="G66" s="83">
        <v>13500</v>
      </c>
      <c r="H66" s="83">
        <f t="shared" si="5"/>
        <v>13500</v>
      </c>
      <c r="I66" s="84">
        <f>C66+G66</f>
        <v>13500</v>
      </c>
    </row>
    <row r="67" spans="1:9" s="11" customFormat="1" ht="15.75">
      <c r="A67" s="97" t="s">
        <v>249</v>
      </c>
      <c r="B67" s="36" t="s">
        <v>251</v>
      </c>
      <c r="C67" s="81">
        <v>20</v>
      </c>
      <c r="D67" s="123">
        <v>0</v>
      </c>
      <c r="E67" s="123">
        <v>0</v>
      </c>
      <c r="F67" s="85">
        <v>20</v>
      </c>
      <c r="G67" s="85">
        <f>G68</f>
        <v>472820.50000000006</v>
      </c>
      <c r="H67" s="85">
        <f t="shared" si="5"/>
        <v>472820.50000000006</v>
      </c>
      <c r="I67" s="82">
        <f>C67+G67</f>
        <v>472840.50000000006</v>
      </c>
    </row>
    <row r="68" spans="1:9" ht="15.75">
      <c r="A68" s="334" t="s">
        <v>250</v>
      </c>
      <c r="B68" s="35" t="s">
        <v>695</v>
      </c>
      <c r="C68" s="86"/>
      <c r="D68" s="124"/>
      <c r="E68" s="124"/>
      <c r="F68" s="124" t="e">
        <f>#REF!+#REF!</f>
        <v>#REF!</v>
      </c>
      <c r="G68" s="83">
        <f>309833.8+2000+2250-1000+284349-10000-107349+8789.5-0.1-250-15802.7</f>
        <v>472820.50000000006</v>
      </c>
      <c r="H68" s="83">
        <f t="shared" si="5"/>
        <v>472820.50000000006</v>
      </c>
      <c r="I68" s="84">
        <f t="shared" si="1"/>
        <v>472820.50000000006</v>
      </c>
    </row>
    <row r="69" spans="1:9" ht="63.75">
      <c r="A69" s="335"/>
      <c r="B69" s="35" t="s">
        <v>288</v>
      </c>
      <c r="C69" s="86"/>
      <c r="D69" s="124"/>
      <c r="E69" s="124"/>
      <c r="F69" s="124"/>
      <c r="G69" s="84">
        <v>40000</v>
      </c>
      <c r="H69" s="83">
        <v>40000</v>
      </c>
      <c r="I69" s="84">
        <f t="shared" si="1"/>
        <v>40000</v>
      </c>
    </row>
    <row r="70" spans="1:9" ht="38.25">
      <c r="A70" s="336"/>
      <c r="B70" s="35" t="s">
        <v>386</v>
      </c>
      <c r="C70" s="86"/>
      <c r="D70" s="124"/>
      <c r="E70" s="124"/>
      <c r="F70" s="124"/>
      <c r="G70" s="84">
        <f>229144.1+284349-10000-107349+0.3-15012.6</f>
        <v>381131.8</v>
      </c>
      <c r="H70" s="83">
        <f>G70</f>
        <v>381131.8</v>
      </c>
      <c r="I70" s="84">
        <f t="shared" si="1"/>
        <v>381131.8</v>
      </c>
    </row>
    <row r="71" spans="1:9" s="187" customFormat="1" ht="15.75">
      <c r="A71" s="92" t="s">
        <v>337</v>
      </c>
      <c r="B71" s="35" t="s">
        <v>338</v>
      </c>
      <c r="C71" s="83">
        <v>20</v>
      </c>
      <c r="D71" s="83"/>
      <c r="E71" s="83"/>
      <c r="F71" s="83">
        <v>20</v>
      </c>
      <c r="G71" s="84"/>
      <c r="H71" s="83"/>
      <c r="I71" s="84">
        <f t="shared" si="1"/>
        <v>20</v>
      </c>
    </row>
    <row r="72" spans="1:9" s="11" customFormat="1" ht="30" customHeight="1">
      <c r="A72" s="97">
        <v>170000</v>
      </c>
      <c r="B72" s="36" t="s">
        <v>535</v>
      </c>
      <c r="C72" s="81">
        <f>D72+E72+F72</f>
        <v>4334.000000000001</v>
      </c>
      <c r="D72" s="123">
        <v>0</v>
      </c>
      <c r="E72" s="123">
        <v>0</v>
      </c>
      <c r="F72" s="85">
        <f>F76+F73</f>
        <v>4334.000000000001</v>
      </c>
      <c r="G72" s="85">
        <f>G74</f>
        <v>13367.899999999994</v>
      </c>
      <c r="H72" s="123">
        <v>0</v>
      </c>
      <c r="I72" s="82">
        <f t="shared" si="1"/>
        <v>17701.899999999994</v>
      </c>
    </row>
    <row r="73" spans="1:9" ht="15.75">
      <c r="A73" s="92" t="s">
        <v>200</v>
      </c>
      <c r="B73" s="35" t="s">
        <v>201</v>
      </c>
      <c r="C73" s="86">
        <f>D73+E73+F73</f>
        <v>194.1</v>
      </c>
      <c r="D73" s="124"/>
      <c r="E73" s="124"/>
      <c r="F73" s="83">
        <v>194.1</v>
      </c>
      <c r="G73" s="83"/>
      <c r="H73" s="124"/>
      <c r="I73" s="84">
        <f t="shared" si="1"/>
        <v>194.1</v>
      </c>
    </row>
    <row r="74" spans="1:9" ht="25.5">
      <c r="A74" s="334">
        <v>170703</v>
      </c>
      <c r="B74" s="35" t="s">
        <v>46</v>
      </c>
      <c r="C74" s="86"/>
      <c r="D74" s="83"/>
      <c r="E74" s="83"/>
      <c r="F74" s="83"/>
      <c r="G74" s="84">
        <f>46179.6+5484.2+3283.7-41579.6</f>
        <v>13367.899999999994</v>
      </c>
      <c r="H74" s="83"/>
      <c r="I74" s="84">
        <f t="shared" si="1"/>
        <v>13367.899999999994</v>
      </c>
    </row>
    <row r="75" spans="1:9" ht="51">
      <c r="A75" s="336"/>
      <c r="B75" s="35" t="s">
        <v>546</v>
      </c>
      <c r="C75" s="86"/>
      <c r="D75" s="83"/>
      <c r="E75" s="83"/>
      <c r="F75" s="83"/>
      <c r="G75" s="84">
        <f>41579.6+243.3-41579.6</f>
        <v>243.3000000000029</v>
      </c>
      <c r="H75" s="83"/>
      <c r="I75" s="84">
        <f t="shared" si="1"/>
        <v>243.3000000000029</v>
      </c>
    </row>
    <row r="76" spans="1:9" ht="15.75">
      <c r="A76" s="92" t="s">
        <v>293</v>
      </c>
      <c r="B76" s="35" t="s">
        <v>92</v>
      </c>
      <c r="C76" s="86">
        <f>D76+E76+F76</f>
        <v>4139.900000000001</v>
      </c>
      <c r="D76" s="83"/>
      <c r="E76" s="83"/>
      <c r="F76" s="83">
        <f>800+77.3+2900+362.6</f>
        <v>4139.900000000001</v>
      </c>
      <c r="G76" s="82"/>
      <c r="H76" s="85"/>
      <c r="I76" s="84">
        <f t="shared" si="1"/>
        <v>4139.900000000001</v>
      </c>
    </row>
    <row r="77" spans="1:9" s="11" customFormat="1" ht="25.5">
      <c r="A77" s="97" t="s">
        <v>351</v>
      </c>
      <c r="B77" s="36" t="s">
        <v>209</v>
      </c>
      <c r="C77" s="81">
        <f>D77+E77+F77</f>
        <v>6823.599999999992</v>
      </c>
      <c r="D77" s="85"/>
      <c r="E77" s="85"/>
      <c r="F77" s="85">
        <f>449.8+3.6+571.7+2000+30000-449.8-1000-350-7081.1-1000-7000-101-1000-1000+2000-0.1+0.3+6.4-400+400-1770-569.8+350-350-500-3000-1355.4-3000-2500+7120.7+3600-3600+7.7-80-100-100-194.1-362.6+80+100+100+194.1+362.6+3784.1-3784.1-600+25431.6-3780-16659.3-620-1431.6-4000-1345-600-250-250-5650+4146.6+6867.9+63-3650.2-500-32.4-300-500</f>
        <v>6823.599999999992</v>
      </c>
      <c r="G77" s="82">
        <f>54554.8-2000-2500-1704-9850-1000-1000-1020-1000+299+16.3-7120.7-3600-517.9-300-50-80-100-100-194.1-362.6-1430-3784.1-2000+2553.3+3780+16659.3+1000+2671-526.3-8421.1-368.4-4146.6-6867.9-2395.8-480-1000-600</f>
        <v>17014.2</v>
      </c>
      <c r="H77" s="85">
        <f>G77</f>
        <v>17014.2</v>
      </c>
      <c r="I77" s="82">
        <f t="shared" si="1"/>
        <v>23837.799999999992</v>
      </c>
    </row>
    <row r="78" spans="1:9" s="11" customFormat="1" ht="19.5" customHeight="1">
      <c r="A78" s="97" t="s">
        <v>257</v>
      </c>
      <c r="B78" s="36" t="s">
        <v>258</v>
      </c>
      <c r="C78" s="81">
        <f>D78+E78+F78</f>
        <v>1174.4</v>
      </c>
      <c r="D78" s="85"/>
      <c r="E78" s="85"/>
      <c r="F78" s="85">
        <f>456.4+518+200</f>
        <v>1174.4</v>
      </c>
      <c r="G78" s="82"/>
      <c r="H78" s="85"/>
      <c r="I78" s="82">
        <f t="shared" si="1"/>
        <v>1174.4</v>
      </c>
    </row>
    <row r="79" spans="1:9" s="11" customFormat="1" ht="38.25">
      <c r="A79" s="97" t="s">
        <v>504</v>
      </c>
      <c r="B79" s="36" t="s">
        <v>291</v>
      </c>
      <c r="C79" s="81"/>
      <c r="D79" s="85"/>
      <c r="E79" s="85"/>
      <c r="F79" s="85"/>
      <c r="G79" s="82">
        <f>2150+1430+480</f>
        <v>4060</v>
      </c>
      <c r="H79" s="85">
        <f>G79</f>
        <v>4060</v>
      </c>
      <c r="I79" s="82">
        <f t="shared" si="1"/>
        <v>4060</v>
      </c>
    </row>
    <row r="80" spans="1:9" s="11" customFormat="1" ht="25.5">
      <c r="A80" s="97" t="s">
        <v>255</v>
      </c>
      <c r="B80" s="36" t="s">
        <v>256</v>
      </c>
      <c r="C80" s="81">
        <f>D80+E80+F80</f>
        <v>2740.5</v>
      </c>
      <c r="D80" s="123">
        <v>0</v>
      </c>
      <c r="E80" s="123">
        <v>0</v>
      </c>
      <c r="F80" s="85">
        <f>F82+F81</f>
        <v>2740.5</v>
      </c>
      <c r="G80" s="85">
        <f>G82+G81</f>
        <v>20.8</v>
      </c>
      <c r="H80" s="85">
        <f>H82+H81</f>
        <v>20.8</v>
      </c>
      <c r="I80" s="82">
        <f t="shared" si="1"/>
        <v>2761.3</v>
      </c>
    </row>
    <row r="81" spans="1:9" ht="25.5">
      <c r="A81" s="92" t="s">
        <v>8</v>
      </c>
      <c r="B81" s="35" t="s">
        <v>654</v>
      </c>
      <c r="C81" s="86">
        <f>D81+E81+F81</f>
        <v>151.1</v>
      </c>
      <c r="D81" s="124"/>
      <c r="E81" s="124"/>
      <c r="F81" s="83">
        <v>151.1</v>
      </c>
      <c r="G81" s="83">
        <v>20.8</v>
      </c>
      <c r="H81" s="83">
        <v>20.8</v>
      </c>
      <c r="I81" s="84">
        <f t="shared" si="1"/>
        <v>171.9</v>
      </c>
    </row>
    <row r="82" spans="1:9" ht="15.75">
      <c r="A82" s="92" t="s">
        <v>93</v>
      </c>
      <c r="B82" s="35" t="s">
        <v>94</v>
      </c>
      <c r="C82" s="86">
        <f>D82+E82+F82</f>
        <v>2589.4</v>
      </c>
      <c r="D82" s="83"/>
      <c r="E82" s="83"/>
      <c r="F82" s="83">
        <f>2450+39.4+100</f>
        <v>2589.4</v>
      </c>
      <c r="G82" s="84"/>
      <c r="H82" s="83"/>
      <c r="I82" s="84">
        <f t="shared" si="1"/>
        <v>2589.4</v>
      </c>
    </row>
    <row r="83" spans="1:9" s="11" customFormat="1" ht="15.75">
      <c r="A83" s="100">
        <v>240000</v>
      </c>
      <c r="B83" s="36" t="s">
        <v>48</v>
      </c>
      <c r="C83" s="81"/>
      <c r="D83" s="85"/>
      <c r="E83" s="85"/>
      <c r="F83" s="85"/>
      <c r="G83" s="82">
        <f>G84</f>
        <v>268826.8</v>
      </c>
      <c r="H83" s="123">
        <v>0</v>
      </c>
      <c r="I83" s="82">
        <f aca="true" t="shared" si="6" ref="I83:I110">C83+G83</f>
        <v>268826.8</v>
      </c>
    </row>
    <row r="84" spans="1:9" ht="75">
      <c r="A84" s="96" t="s">
        <v>100</v>
      </c>
      <c r="B84" s="35" t="s">
        <v>49</v>
      </c>
      <c r="C84" s="86"/>
      <c r="D84" s="83"/>
      <c r="E84" s="83"/>
      <c r="F84" s="83"/>
      <c r="G84" s="84">
        <f>94687+9564.9+164574.9</f>
        <v>268826.8</v>
      </c>
      <c r="H84" s="83"/>
      <c r="I84" s="84">
        <f t="shared" si="6"/>
        <v>268826.8</v>
      </c>
    </row>
    <row r="85" spans="1:9" s="11" customFormat="1" ht="15.75">
      <c r="A85" s="97">
        <v>250000</v>
      </c>
      <c r="B85" s="36" t="s">
        <v>651</v>
      </c>
      <c r="C85" s="81">
        <f>F85</f>
        <v>10995.8</v>
      </c>
      <c r="D85" s="123">
        <v>0</v>
      </c>
      <c r="E85" s="123">
        <v>0</v>
      </c>
      <c r="F85" s="85">
        <f>F86+F87</f>
        <v>10995.8</v>
      </c>
      <c r="G85" s="125">
        <v>0</v>
      </c>
      <c r="H85" s="85"/>
      <c r="I85" s="82">
        <f t="shared" si="6"/>
        <v>10995.8</v>
      </c>
    </row>
    <row r="86" spans="1:9" ht="15.75">
      <c r="A86" s="92">
        <v>250102</v>
      </c>
      <c r="B86" s="35" t="s">
        <v>50</v>
      </c>
      <c r="C86" s="86">
        <f>F86</f>
        <v>10000</v>
      </c>
      <c r="D86" s="83"/>
      <c r="E86" s="83"/>
      <c r="F86" s="83">
        <v>10000</v>
      </c>
      <c r="G86" s="84"/>
      <c r="H86" s="83"/>
      <c r="I86" s="84">
        <f t="shared" si="6"/>
        <v>10000</v>
      </c>
    </row>
    <row r="87" spans="1:9" ht="15.75">
      <c r="A87" s="92">
        <v>250404</v>
      </c>
      <c r="B87" s="35" t="s">
        <v>13</v>
      </c>
      <c r="C87" s="86">
        <f>F87</f>
        <v>995.8</v>
      </c>
      <c r="D87" s="83"/>
      <c r="E87" s="83"/>
      <c r="F87" s="83">
        <f>995.8+0.3-0.3</f>
        <v>995.8</v>
      </c>
      <c r="G87" s="84"/>
      <c r="H87" s="83"/>
      <c r="I87" s="84">
        <f t="shared" si="6"/>
        <v>995.8</v>
      </c>
    </row>
    <row r="88" spans="1:9" s="11" customFormat="1" ht="15.75">
      <c r="A88" s="97"/>
      <c r="B88" s="36" t="s">
        <v>657</v>
      </c>
      <c r="C88" s="81">
        <f aca="true" t="shared" si="7" ref="C88:H88">C85+C83+C80+C79+C78+C77+C72+C67+C62+C58+C52+C47+C32+C18+C15+C13</f>
        <v>3727727.2</v>
      </c>
      <c r="D88" s="81">
        <f t="shared" si="7"/>
        <v>1441612.9</v>
      </c>
      <c r="E88" s="81">
        <f t="shared" si="7"/>
        <v>323938.8</v>
      </c>
      <c r="F88" s="81">
        <f>F85+F83+F80+F79+F78+F77+F72+F67+F62+F58+F52+F47+F32+F18+F15+F13</f>
        <v>1962175.5</v>
      </c>
      <c r="G88" s="81">
        <f t="shared" si="7"/>
        <v>1285085.1</v>
      </c>
      <c r="H88" s="81">
        <f t="shared" si="7"/>
        <v>866108.9</v>
      </c>
      <c r="I88" s="82">
        <f t="shared" si="6"/>
        <v>5012812.300000001</v>
      </c>
    </row>
    <row r="89" spans="1:9" s="11" customFormat="1" ht="24" customHeight="1">
      <c r="A89" s="92" t="s">
        <v>97</v>
      </c>
      <c r="B89" s="51" t="s">
        <v>321</v>
      </c>
      <c r="C89" s="86">
        <f>F89</f>
        <v>69668.5</v>
      </c>
      <c r="D89" s="87"/>
      <c r="E89" s="87"/>
      <c r="F89" s="87">
        <v>69668.5</v>
      </c>
      <c r="G89" s="82"/>
      <c r="H89" s="87"/>
      <c r="I89" s="84">
        <f t="shared" si="6"/>
        <v>69668.5</v>
      </c>
    </row>
    <row r="90" spans="1:9" ht="15.75">
      <c r="A90" s="92" t="s">
        <v>400</v>
      </c>
      <c r="B90" s="41" t="s">
        <v>379</v>
      </c>
      <c r="C90" s="86">
        <f>F90</f>
        <v>1412105.2</v>
      </c>
      <c r="D90" s="83"/>
      <c r="E90" s="83"/>
      <c r="F90" s="83">
        <f>1412105.2</f>
        <v>1412105.2</v>
      </c>
      <c r="G90" s="84"/>
      <c r="H90" s="83"/>
      <c r="I90" s="84">
        <f t="shared" si="6"/>
        <v>1412105.2</v>
      </c>
    </row>
    <row r="91" spans="1:9" ht="25.5">
      <c r="A91" s="92" t="s">
        <v>55</v>
      </c>
      <c r="B91" s="51" t="s">
        <v>556</v>
      </c>
      <c r="C91" s="86">
        <f>F91</f>
        <v>136200.3</v>
      </c>
      <c r="D91" s="83"/>
      <c r="E91" s="83"/>
      <c r="F91" s="86">
        <v>136200.3</v>
      </c>
      <c r="G91" s="84"/>
      <c r="H91" s="83"/>
      <c r="I91" s="84">
        <f t="shared" si="6"/>
        <v>136200.3</v>
      </c>
    </row>
    <row r="92" spans="1:12" s="11" customFormat="1" ht="51">
      <c r="A92" s="92" t="s">
        <v>56</v>
      </c>
      <c r="B92" s="41" t="s">
        <v>554</v>
      </c>
      <c r="C92" s="83">
        <f aca="true" t="shared" si="8" ref="C92:C110">F92</f>
        <v>17664.500000000007</v>
      </c>
      <c r="D92" s="87"/>
      <c r="E92" s="87"/>
      <c r="F92" s="86">
        <f>70658.1-52993.6</f>
        <v>17664.500000000007</v>
      </c>
      <c r="G92" s="82"/>
      <c r="H92" s="87"/>
      <c r="I92" s="84">
        <f t="shared" si="6"/>
        <v>17664.500000000007</v>
      </c>
      <c r="J92" s="258"/>
      <c r="K92" s="258"/>
      <c r="L92" s="258"/>
    </row>
    <row r="93" spans="1:12" s="11" customFormat="1" ht="38.25">
      <c r="A93" s="92" t="s">
        <v>57</v>
      </c>
      <c r="B93" s="41" t="s">
        <v>555</v>
      </c>
      <c r="C93" s="83">
        <f>F93</f>
        <v>25180.1</v>
      </c>
      <c r="D93" s="87"/>
      <c r="E93" s="87"/>
      <c r="F93" s="87">
        <v>25180.1</v>
      </c>
      <c r="G93" s="82"/>
      <c r="H93" s="87"/>
      <c r="I93" s="84">
        <f>C93+G93</f>
        <v>25180.1</v>
      </c>
      <c r="J93" s="258"/>
      <c r="K93" s="258"/>
      <c r="L93" s="258"/>
    </row>
    <row r="94" spans="1:9" ht="51">
      <c r="A94" s="92" t="s">
        <v>270</v>
      </c>
      <c r="B94" s="41" t="s">
        <v>113</v>
      </c>
      <c r="C94" s="86">
        <f t="shared" si="8"/>
        <v>2436787.1999999997</v>
      </c>
      <c r="D94" s="87"/>
      <c r="E94" s="87"/>
      <c r="F94" s="87">
        <f>2412481.4+24305.8</f>
        <v>2436787.1999999997</v>
      </c>
      <c r="G94" s="82"/>
      <c r="H94" s="87"/>
      <c r="I94" s="84">
        <f t="shared" si="6"/>
        <v>2436787.1999999997</v>
      </c>
    </row>
    <row r="95" spans="1:9" ht="76.5">
      <c r="A95" s="92" t="s">
        <v>281</v>
      </c>
      <c r="B95" s="121" t="s">
        <v>656</v>
      </c>
      <c r="C95" s="86">
        <f t="shared" si="8"/>
        <v>877291.8</v>
      </c>
      <c r="D95" s="87"/>
      <c r="E95" s="87"/>
      <c r="F95" s="87">
        <v>877291.8</v>
      </c>
      <c r="G95" s="84"/>
      <c r="H95" s="87"/>
      <c r="I95" s="84">
        <f t="shared" si="6"/>
        <v>877291.8</v>
      </c>
    </row>
    <row r="96" spans="1:9" ht="165.75">
      <c r="A96" s="92" t="s">
        <v>282</v>
      </c>
      <c r="B96" s="20" t="s">
        <v>115</v>
      </c>
      <c r="C96" s="86">
        <f t="shared" si="8"/>
        <v>237229.4</v>
      </c>
      <c r="D96" s="83"/>
      <c r="E96" s="83"/>
      <c r="F96" s="83">
        <v>237229.4</v>
      </c>
      <c r="G96" s="82"/>
      <c r="H96" s="83"/>
      <c r="I96" s="84">
        <f t="shared" si="6"/>
        <v>237229.4</v>
      </c>
    </row>
    <row r="97" spans="1:9" s="11" customFormat="1" ht="51">
      <c r="A97" s="92" t="s">
        <v>347</v>
      </c>
      <c r="B97" s="35" t="s">
        <v>328</v>
      </c>
      <c r="C97" s="86">
        <f t="shared" si="8"/>
        <v>105555.5</v>
      </c>
      <c r="D97" s="83"/>
      <c r="E97" s="83"/>
      <c r="F97" s="83">
        <v>105555.5</v>
      </c>
      <c r="G97" s="84"/>
      <c r="H97" s="83"/>
      <c r="I97" s="84">
        <f t="shared" si="6"/>
        <v>105555.5</v>
      </c>
    </row>
    <row r="98" spans="1:9" s="11" customFormat="1" ht="38.25">
      <c r="A98" s="334" t="s">
        <v>280</v>
      </c>
      <c r="B98" s="20" t="s">
        <v>513</v>
      </c>
      <c r="C98" s="86">
        <f t="shared" si="8"/>
        <v>827.2</v>
      </c>
      <c r="D98" s="124">
        <v>0</v>
      </c>
      <c r="E98" s="124">
        <v>0</v>
      </c>
      <c r="F98" s="83">
        <f>728.2+99</f>
        <v>827.2</v>
      </c>
      <c r="G98" s="83">
        <v>7618.2</v>
      </c>
      <c r="H98" s="124">
        <v>0</v>
      </c>
      <c r="I98" s="84">
        <f>C98+G98</f>
        <v>8445.4</v>
      </c>
    </row>
    <row r="99" spans="1:9" s="11" customFormat="1" ht="51">
      <c r="A99" s="335"/>
      <c r="B99" s="20" t="s">
        <v>189</v>
      </c>
      <c r="C99" s="86">
        <f t="shared" si="8"/>
        <v>125.8</v>
      </c>
      <c r="D99" s="124"/>
      <c r="E99" s="124"/>
      <c r="F99" s="83">
        <v>125.8</v>
      </c>
      <c r="G99" s="83"/>
      <c r="H99" s="124"/>
      <c r="I99" s="84">
        <f t="shared" si="6"/>
        <v>125.8</v>
      </c>
    </row>
    <row r="100" spans="1:9" s="11" customFormat="1" ht="38.25">
      <c r="A100" s="335"/>
      <c r="B100" s="20" t="s">
        <v>285</v>
      </c>
      <c r="C100" s="86">
        <f t="shared" si="8"/>
        <v>0</v>
      </c>
      <c r="D100" s="124"/>
      <c r="E100" s="124"/>
      <c r="F100" s="124">
        <v>0</v>
      </c>
      <c r="G100" s="84">
        <v>7618.2</v>
      </c>
      <c r="H100" s="83"/>
      <c r="I100" s="84">
        <f t="shared" si="6"/>
        <v>7618.2</v>
      </c>
    </row>
    <row r="101" spans="1:39" ht="38.25">
      <c r="A101" s="335"/>
      <c r="B101" s="20" t="s">
        <v>107</v>
      </c>
      <c r="C101" s="86">
        <f t="shared" si="8"/>
        <v>500</v>
      </c>
      <c r="D101" s="83"/>
      <c r="E101" s="83"/>
      <c r="F101" s="83">
        <v>500</v>
      </c>
      <c r="G101" s="84"/>
      <c r="H101" s="84"/>
      <c r="I101" s="84">
        <f t="shared" si="6"/>
        <v>500</v>
      </c>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row>
    <row r="102" spans="1:9" s="11" customFormat="1" ht="38.25">
      <c r="A102" s="335"/>
      <c r="B102" s="20" t="s">
        <v>430</v>
      </c>
      <c r="C102" s="86">
        <f t="shared" si="8"/>
        <v>102.4</v>
      </c>
      <c r="D102" s="83"/>
      <c r="E102" s="83"/>
      <c r="F102" s="83">
        <v>102.4</v>
      </c>
      <c r="G102" s="84"/>
      <c r="H102" s="83"/>
      <c r="I102" s="84">
        <f t="shared" si="6"/>
        <v>102.4</v>
      </c>
    </row>
    <row r="103" spans="1:9" s="11" customFormat="1" ht="25.5">
      <c r="A103" s="336"/>
      <c r="B103" s="20" t="s">
        <v>173</v>
      </c>
      <c r="C103" s="86">
        <f t="shared" si="8"/>
        <v>99</v>
      </c>
      <c r="D103" s="83"/>
      <c r="E103" s="83"/>
      <c r="F103" s="83">
        <v>99</v>
      </c>
      <c r="G103" s="84"/>
      <c r="H103" s="83"/>
      <c r="I103" s="84">
        <f t="shared" si="6"/>
        <v>99</v>
      </c>
    </row>
    <row r="104" spans="1:9" ht="38.25">
      <c r="A104" s="92" t="s">
        <v>478</v>
      </c>
      <c r="B104" s="41" t="s">
        <v>479</v>
      </c>
      <c r="C104" s="86">
        <f t="shared" si="8"/>
        <v>2115.2</v>
      </c>
      <c r="D104" s="87"/>
      <c r="E104" s="87"/>
      <c r="F104" s="87">
        <f>2121.6-6.4</f>
        <v>2115.2</v>
      </c>
      <c r="G104" s="87"/>
      <c r="H104" s="87"/>
      <c r="I104" s="84">
        <f t="shared" si="6"/>
        <v>2115.2</v>
      </c>
    </row>
    <row r="105" spans="1:9" ht="38.25">
      <c r="A105" s="92" t="s">
        <v>177</v>
      </c>
      <c r="B105" s="37" t="s">
        <v>178</v>
      </c>
      <c r="C105" s="86">
        <f t="shared" si="8"/>
        <v>0</v>
      </c>
      <c r="D105" s="86"/>
      <c r="E105" s="86"/>
      <c r="F105" s="86"/>
      <c r="G105" s="86">
        <f>9403.9+41579.6</f>
        <v>50983.5</v>
      </c>
      <c r="H105" s="86"/>
      <c r="I105" s="84">
        <f t="shared" si="6"/>
        <v>50983.5</v>
      </c>
    </row>
    <row r="106" spans="1:9" ht="25.5">
      <c r="A106" s="92" t="s">
        <v>110</v>
      </c>
      <c r="B106" s="20" t="s">
        <v>507</v>
      </c>
      <c r="C106" s="86">
        <f>F106</f>
        <v>107349</v>
      </c>
      <c r="D106" s="124"/>
      <c r="E106" s="124"/>
      <c r="F106" s="86">
        <v>107349</v>
      </c>
      <c r="G106" s="83"/>
      <c r="H106" s="83"/>
      <c r="I106" s="84">
        <f>C106+G106</f>
        <v>107349</v>
      </c>
    </row>
    <row r="107" spans="1:9" s="11" customFormat="1" ht="81.75" customHeight="1">
      <c r="A107" s="92" t="s">
        <v>98</v>
      </c>
      <c r="B107" s="37" t="s">
        <v>399</v>
      </c>
      <c r="C107" s="86">
        <f t="shared" si="8"/>
        <v>22623.4</v>
      </c>
      <c r="D107" s="86"/>
      <c r="E107" s="86"/>
      <c r="F107" s="86">
        <f>19772.4+2851</f>
        <v>22623.4</v>
      </c>
      <c r="G107" s="86"/>
      <c r="H107" s="86"/>
      <c r="I107" s="84">
        <f t="shared" si="6"/>
        <v>22623.4</v>
      </c>
    </row>
    <row r="108" spans="1:9" s="11" customFormat="1" ht="15.75">
      <c r="A108" s="92" t="s">
        <v>317</v>
      </c>
      <c r="B108" s="37" t="s">
        <v>318</v>
      </c>
      <c r="C108" s="86">
        <f t="shared" si="8"/>
        <v>55555.200000000004</v>
      </c>
      <c r="D108" s="83"/>
      <c r="E108" s="83"/>
      <c r="F108" s="83">
        <f>44548.8+607+4000+1345+600+250+250+5650-5650+1690+405+527+500+32.4+300+500</f>
        <v>55555.200000000004</v>
      </c>
      <c r="G108" s="83">
        <v>5650</v>
      </c>
      <c r="H108" s="84">
        <v>5650</v>
      </c>
      <c r="I108" s="84">
        <f>C108+G108</f>
        <v>61205.200000000004</v>
      </c>
    </row>
    <row r="109" spans="1:9" s="11" customFormat="1" ht="51">
      <c r="A109" s="92" t="s">
        <v>457</v>
      </c>
      <c r="B109" s="20" t="s">
        <v>456</v>
      </c>
      <c r="C109" s="86">
        <f t="shared" si="8"/>
        <v>330.2</v>
      </c>
      <c r="D109" s="83"/>
      <c r="E109" s="83"/>
      <c r="F109" s="83">
        <f>191.2+139</f>
        <v>330.2</v>
      </c>
      <c r="G109" s="84"/>
      <c r="H109" s="83"/>
      <c r="I109" s="84">
        <f t="shared" si="6"/>
        <v>330.2</v>
      </c>
    </row>
    <row r="110" spans="1:9" s="11" customFormat="1" ht="15.75">
      <c r="A110" s="92" t="s">
        <v>352</v>
      </c>
      <c r="B110" s="20" t="s">
        <v>13</v>
      </c>
      <c r="C110" s="86">
        <f t="shared" si="8"/>
        <v>52993.6</v>
      </c>
      <c r="D110" s="83"/>
      <c r="E110" s="83"/>
      <c r="F110" s="83">
        <v>52993.6</v>
      </c>
      <c r="G110" s="84"/>
      <c r="H110" s="83"/>
      <c r="I110" s="84">
        <f t="shared" si="6"/>
        <v>52993.6</v>
      </c>
    </row>
    <row r="111" spans="1:9" s="11" customFormat="1" ht="15.75">
      <c r="A111" s="339" t="s">
        <v>85</v>
      </c>
      <c r="B111" s="339"/>
      <c r="C111" s="272">
        <f>C88+C89+C90+C94+C95+C96+C97+C98+C107+C108+C109+C104+C106+C91+C92+C93+C110</f>
        <v>9287203.499999998</v>
      </c>
      <c r="D111" s="272">
        <f>D88+D89+D90+D94+D95+D96+D97+D98+D107+D108+D109+D104</f>
        <v>1441612.9</v>
      </c>
      <c r="E111" s="272">
        <f>E88+E89+E90+E94+E95+E96+E97+E98+E107+E108+E109+E104</f>
        <v>323938.8</v>
      </c>
      <c r="F111" s="272">
        <f>F88+F89+F90+F94+F95+F96+F97+F98+F107+F108+F109+F104+F106+F91+F92+F93+F110</f>
        <v>7521651.800000001</v>
      </c>
      <c r="G111" s="272">
        <f>G88+G89+G90+G94+G95+G96+G97+G98+G107+G108+G105</f>
        <v>1349336.8</v>
      </c>
      <c r="H111" s="272">
        <f>H88+H89+H90+H94+H95+H96+H97+H98+H107+H108</f>
        <v>871758.9</v>
      </c>
      <c r="I111" s="82">
        <f>C111+G111</f>
        <v>10636540.299999999</v>
      </c>
    </row>
    <row r="112" ht="15">
      <c r="B112" s="17"/>
    </row>
    <row r="113" ht="15">
      <c r="B113" s="17"/>
    </row>
    <row r="114" ht="15">
      <c r="B114" s="17"/>
    </row>
    <row r="115" ht="15">
      <c r="B115" s="17"/>
    </row>
    <row r="116" ht="15">
      <c r="B116" s="17"/>
    </row>
    <row r="117" ht="15">
      <c r="B117" s="17"/>
    </row>
    <row r="118" ht="15">
      <c r="B118" s="17"/>
    </row>
    <row r="119" ht="15">
      <c r="B119" s="17"/>
    </row>
    <row r="120" ht="15">
      <c r="B120" s="17"/>
    </row>
    <row r="121" ht="15">
      <c r="B121" s="17"/>
    </row>
    <row r="122" ht="15">
      <c r="B122" s="17"/>
    </row>
    <row r="123" ht="15">
      <c r="B123" s="17"/>
    </row>
    <row r="124" ht="15">
      <c r="B124" s="17"/>
    </row>
    <row r="125" ht="15">
      <c r="B125" s="17"/>
    </row>
    <row r="126" ht="15">
      <c r="B126" s="17"/>
    </row>
    <row r="127" ht="15">
      <c r="B127" s="17"/>
    </row>
    <row r="128" ht="15">
      <c r="B128" s="17"/>
    </row>
    <row r="129" ht="15">
      <c r="B129" s="17"/>
    </row>
    <row r="130" ht="15">
      <c r="B130" s="17"/>
    </row>
    <row r="131" ht="15">
      <c r="B131" s="17"/>
    </row>
    <row r="132" ht="15">
      <c r="B132" s="17"/>
    </row>
    <row r="133" ht="15">
      <c r="B133" s="17"/>
    </row>
    <row r="134" ht="15">
      <c r="B134" s="17"/>
    </row>
    <row r="135" ht="15">
      <c r="B135" s="17"/>
    </row>
    <row r="136" ht="15">
      <c r="B136" s="17"/>
    </row>
    <row r="137" ht="15">
      <c r="B137" s="17"/>
    </row>
    <row r="138" ht="15">
      <c r="B138" s="17"/>
    </row>
    <row r="139" ht="15">
      <c r="B139" s="17"/>
    </row>
    <row r="140" ht="15">
      <c r="B140" s="17"/>
    </row>
    <row r="141" ht="15">
      <c r="B141" s="17"/>
    </row>
    <row r="142" ht="15">
      <c r="B142" s="17"/>
    </row>
    <row r="143" ht="15">
      <c r="B143" s="17"/>
    </row>
    <row r="144" ht="15">
      <c r="B144" s="17"/>
    </row>
    <row r="145" ht="15">
      <c r="B145" s="17"/>
    </row>
    <row r="146" ht="15">
      <c r="B146" s="17"/>
    </row>
    <row r="147" ht="15">
      <c r="B147" s="17"/>
    </row>
    <row r="148" ht="15">
      <c r="B148" s="17"/>
    </row>
    <row r="149" ht="15">
      <c r="B149" s="17"/>
    </row>
    <row r="150" ht="15">
      <c r="B150" s="17"/>
    </row>
    <row r="151" ht="15">
      <c r="B151" s="17"/>
    </row>
    <row r="152" ht="15">
      <c r="B152" s="17"/>
    </row>
    <row r="153" ht="15">
      <c r="B153" s="17"/>
    </row>
    <row r="154" ht="15">
      <c r="B154" s="17"/>
    </row>
    <row r="155" ht="15">
      <c r="B155" s="17"/>
    </row>
    <row r="156" ht="15">
      <c r="B156" s="17"/>
    </row>
    <row r="157" ht="15">
      <c r="B157" s="17"/>
    </row>
    <row r="158" ht="15">
      <c r="B158" s="17"/>
    </row>
    <row r="159" ht="15">
      <c r="B159" s="17"/>
    </row>
    <row r="160" ht="15">
      <c r="B160" s="17"/>
    </row>
    <row r="161" ht="15">
      <c r="B161" s="17"/>
    </row>
    <row r="162" ht="15">
      <c r="B162" s="17"/>
    </row>
    <row r="163" ht="15">
      <c r="B163" s="17"/>
    </row>
    <row r="164" ht="15">
      <c r="B164" s="17"/>
    </row>
    <row r="165" ht="15">
      <c r="B165" s="17"/>
    </row>
    <row r="166" ht="15">
      <c r="B166" s="17"/>
    </row>
    <row r="167" ht="15">
      <c r="B167" s="17"/>
    </row>
    <row r="168" ht="15">
      <c r="B168" s="17"/>
    </row>
    <row r="169" ht="15">
      <c r="B169" s="17"/>
    </row>
    <row r="170" ht="15">
      <c r="B170" s="17"/>
    </row>
    <row r="171" ht="15">
      <c r="B171" s="17"/>
    </row>
    <row r="172" ht="15">
      <c r="B172" s="17"/>
    </row>
    <row r="173" ht="15">
      <c r="B173" s="17"/>
    </row>
    <row r="174" ht="15">
      <c r="B174" s="17"/>
    </row>
    <row r="175" ht="15">
      <c r="B175" s="17"/>
    </row>
    <row r="176" ht="15">
      <c r="B176" s="17"/>
    </row>
    <row r="177" ht="15">
      <c r="B177" s="17"/>
    </row>
    <row r="178" ht="15">
      <c r="B178" s="17"/>
    </row>
    <row r="179" ht="15">
      <c r="B179" s="17"/>
    </row>
    <row r="180" ht="15">
      <c r="B180" s="17"/>
    </row>
    <row r="181" ht="15">
      <c r="B181" s="17"/>
    </row>
    <row r="182" ht="15">
      <c r="B182" s="17"/>
    </row>
    <row r="183" ht="15">
      <c r="B183" s="17"/>
    </row>
    <row r="184" ht="15">
      <c r="B184" s="17"/>
    </row>
    <row r="185" ht="15">
      <c r="B185" s="17"/>
    </row>
    <row r="186" ht="15">
      <c r="B186" s="17"/>
    </row>
    <row r="187" ht="15">
      <c r="B187" s="17"/>
    </row>
    <row r="188" ht="15">
      <c r="B188" s="17"/>
    </row>
    <row r="189" ht="15">
      <c r="B189" s="17"/>
    </row>
    <row r="190" ht="15">
      <c r="B190" s="17"/>
    </row>
    <row r="191" ht="15">
      <c r="B191" s="17"/>
    </row>
    <row r="192" ht="15">
      <c r="B192" s="17"/>
    </row>
    <row r="193" ht="15">
      <c r="B193" s="17"/>
    </row>
    <row r="194" ht="15">
      <c r="B194" s="17"/>
    </row>
    <row r="195" ht="15">
      <c r="B195" s="17"/>
    </row>
    <row r="196" ht="15">
      <c r="B196" s="17"/>
    </row>
    <row r="197" ht="15">
      <c r="B197" s="17"/>
    </row>
    <row r="198" ht="15">
      <c r="B198" s="17"/>
    </row>
    <row r="199" ht="15">
      <c r="B199" s="17"/>
    </row>
    <row r="200" ht="15">
      <c r="B200" s="17"/>
    </row>
    <row r="201" ht="15">
      <c r="B201" s="17"/>
    </row>
    <row r="202" ht="15">
      <c r="B202" s="17"/>
    </row>
    <row r="203" ht="15">
      <c r="B203" s="17"/>
    </row>
    <row r="204" ht="15">
      <c r="B204" s="17"/>
    </row>
    <row r="205" ht="15">
      <c r="B205" s="17"/>
    </row>
    <row r="206" ht="15">
      <c r="B206" s="17"/>
    </row>
    <row r="207" ht="15">
      <c r="B207" s="17"/>
    </row>
    <row r="208" ht="15">
      <c r="B208" s="17"/>
    </row>
    <row r="209" ht="15">
      <c r="B209" s="17"/>
    </row>
    <row r="210" ht="15">
      <c r="B210" s="17"/>
    </row>
    <row r="211" ht="15">
      <c r="B211" s="17"/>
    </row>
    <row r="212" ht="15">
      <c r="B212" s="17"/>
    </row>
    <row r="213" ht="15">
      <c r="B213" s="17"/>
    </row>
    <row r="214" ht="15">
      <c r="B214" s="17"/>
    </row>
    <row r="215" ht="15">
      <c r="B215" s="17"/>
    </row>
    <row r="216" ht="15">
      <c r="B216" s="17"/>
    </row>
    <row r="217" ht="15">
      <c r="B217" s="17"/>
    </row>
    <row r="218" ht="15">
      <c r="B218" s="17"/>
    </row>
    <row r="219" ht="15">
      <c r="B219" s="17"/>
    </row>
    <row r="220" ht="15">
      <c r="B220" s="17"/>
    </row>
    <row r="221" ht="15">
      <c r="B221" s="17"/>
    </row>
    <row r="222" ht="15">
      <c r="B222" s="17"/>
    </row>
    <row r="223" ht="15">
      <c r="B223" s="17"/>
    </row>
    <row r="224" ht="15">
      <c r="B224" s="17"/>
    </row>
    <row r="225" ht="15">
      <c r="B225" s="17"/>
    </row>
    <row r="226" ht="15">
      <c r="B226" s="17"/>
    </row>
    <row r="227" ht="15">
      <c r="B227" s="17"/>
    </row>
    <row r="228" ht="15">
      <c r="B228" s="17"/>
    </row>
    <row r="229" ht="15">
      <c r="B229" s="17"/>
    </row>
    <row r="230" ht="15">
      <c r="B230" s="17"/>
    </row>
    <row r="231" ht="15">
      <c r="B231" s="17"/>
    </row>
    <row r="232" ht="15">
      <c r="B232" s="17"/>
    </row>
    <row r="233" ht="15">
      <c r="B233" s="17"/>
    </row>
    <row r="234" ht="15">
      <c r="B234" s="17"/>
    </row>
    <row r="235" ht="15">
      <c r="B235" s="17"/>
    </row>
    <row r="236" ht="15">
      <c r="B236" s="17"/>
    </row>
    <row r="237" ht="15">
      <c r="B237" s="17"/>
    </row>
    <row r="238" ht="15">
      <c r="B238" s="17"/>
    </row>
    <row r="239" ht="15">
      <c r="B239" s="17"/>
    </row>
    <row r="240" ht="15">
      <c r="B240" s="17"/>
    </row>
    <row r="241" ht="15">
      <c r="B241" s="17"/>
    </row>
    <row r="242" ht="15">
      <c r="B242" s="17"/>
    </row>
    <row r="243" ht="15">
      <c r="B243" s="17"/>
    </row>
    <row r="244" ht="15">
      <c r="B244" s="17"/>
    </row>
    <row r="245" ht="15">
      <c r="B245" s="17"/>
    </row>
    <row r="246" ht="15">
      <c r="B246" s="17"/>
    </row>
    <row r="247" ht="15">
      <c r="B247" s="17"/>
    </row>
    <row r="248" ht="15">
      <c r="B248" s="17"/>
    </row>
    <row r="249" ht="15">
      <c r="B249" s="17"/>
    </row>
    <row r="250" ht="15">
      <c r="B250" s="17"/>
    </row>
    <row r="251" ht="15">
      <c r="B251" s="17"/>
    </row>
    <row r="252" ht="15">
      <c r="B252" s="17"/>
    </row>
    <row r="253" ht="15">
      <c r="B253" s="17"/>
    </row>
    <row r="254" ht="15">
      <c r="B254" s="17"/>
    </row>
    <row r="255" ht="15">
      <c r="B255" s="17"/>
    </row>
    <row r="256" ht="15">
      <c r="B256" s="17"/>
    </row>
    <row r="257" ht="15">
      <c r="B257" s="17"/>
    </row>
    <row r="258" ht="15">
      <c r="B258" s="17"/>
    </row>
    <row r="259" ht="15">
      <c r="B259" s="17"/>
    </row>
    <row r="260" ht="15">
      <c r="B260" s="17"/>
    </row>
    <row r="261" ht="15">
      <c r="B261" s="17"/>
    </row>
    <row r="262" ht="15">
      <c r="B262" s="17"/>
    </row>
    <row r="263" ht="15">
      <c r="B263" s="17"/>
    </row>
    <row r="264" ht="15">
      <c r="B264" s="17"/>
    </row>
    <row r="265" ht="15">
      <c r="B265" s="17"/>
    </row>
    <row r="266" ht="15">
      <c r="B266" s="17"/>
    </row>
    <row r="267" ht="15">
      <c r="B267" s="17"/>
    </row>
    <row r="268" ht="15">
      <c r="B268" s="17"/>
    </row>
    <row r="269" ht="15">
      <c r="B269" s="17"/>
    </row>
    <row r="270" ht="15">
      <c r="B270" s="17"/>
    </row>
    <row r="271" ht="15">
      <c r="B271" s="17"/>
    </row>
    <row r="272" ht="15">
      <c r="B272" s="17"/>
    </row>
    <row r="273" ht="15">
      <c r="B273" s="17"/>
    </row>
    <row r="274" ht="15">
      <c r="B274" s="17"/>
    </row>
    <row r="275" ht="15">
      <c r="B275" s="17"/>
    </row>
    <row r="276" ht="15">
      <c r="B276" s="17"/>
    </row>
    <row r="277" ht="15">
      <c r="B277" s="17"/>
    </row>
    <row r="278" ht="15">
      <c r="B278" s="17"/>
    </row>
    <row r="279" ht="15">
      <c r="B279" s="17"/>
    </row>
    <row r="280" ht="15">
      <c r="B280" s="17"/>
    </row>
    <row r="281" ht="15">
      <c r="B281" s="17"/>
    </row>
    <row r="282" ht="15">
      <c r="B282" s="17"/>
    </row>
    <row r="283" ht="15">
      <c r="B283" s="17"/>
    </row>
    <row r="284" ht="15">
      <c r="B284" s="17"/>
    </row>
    <row r="285" ht="15">
      <c r="B285" s="17"/>
    </row>
    <row r="286" ht="15">
      <c r="B286" s="17"/>
    </row>
    <row r="287" ht="15">
      <c r="B287" s="17"/>
    </row>
    <row r="288" ht="15">
      <c r="B288" s="17"/>
    </row>
    <row r="289" ht="15">
      <c r="B289" s="17"/>
    </row>
    <row r="290" ht="15">
      <c r="B290" s="17"/>
    </row>
    <row r="291" ht="15">
      <c r="B291" s="17"/>
    </row>
    <row r="292" ht="15">
      <c r="B292" s="17"/>
    </row>
    <row r="293" ht="15">
      <c r="B293" s="17"/>
    </row>
    <row r="294" ht="15">
      <c r="B294" s="17"/>
    </row>
    <row r="295" ht="15">
      <c r="B295" s="17"/>
    </row>
    <row r="296" ht="15">
      <c r="B296" s="17"/>
    </row>
    <row r="297" ht="15">
      <c r="B297" s="17"/>
    </row>
    <row r="298" ht="15">
      <c r="B298" s="17"/>
    </row>
    <row r="299" ht="15">
      <c r="B299" s="17"/>
    </row>
    <row r="300" ht="15">
      <c r="B300" s="17"/>
    </row>
    <row r="301" ht="15">
      <c r="B301" s="17"/>
    </row>
    <row r="302" ht="15">
      <c r="B302" s="17"/>
    </row>
    <row r="303" ht="15">
      <c r="B303" s="17"/>
    </row>
    <row r="304" ht="15">
      <c r="B304" s="17"/>
    </row>
    <row r="305" ht="15">
      <c r="B305" s="17"/>
    </row>
    <row r="306" ht="15">
      <c r="B306" s="17"/>
    </row>
    <row r="307" ht="15">
      <c r="B307" s="17"/>
    </row>
    <row r="308" ht="15">
      <c r="B308" s="17"/>
    </row>
    <row r="309" ht="15">
      <c r="B309" s="17"/>
    </row>
    <row r="310" ht="15">
      <c r="B310" s="17"/>
    </row>
    <row r="311" ht="15">
      <c r="B311" s="17"/>
    </row>
    <row r="312" ht="15">
      <c r="B312" s="17"/>
    </row>
    <row r="313" ht="15">
      <c r="B313" s="17"/>
    </row>
    <row r="314" ht="15">
      <c r="B314" s="17"/>
    </row>
    <row r="315" ht="15">
      <c r="B315" s="17"/>
    </row>
    <row r="316" ht="15">
      <c r="B316" s="17"/>
    </row>
    <row r="317" ht="15">
      <c r="B317" s="17"/>
    </row>
    <row r="318" ht="15">
      <c r="B318" s="17"/>
    </row>
    <row r="319" ht="15">
      <c r="B319" s="17"/>
    </row>
    <row r="320" ht="15">
      <c r="B320" s="17"/>
    </row>
    <row r="321" ht="15">
      <c r="B321" s="17"/>
    </row>
    <row r="322" ht="15">
      <c r="B322" s="17"/>
    </row>
    <row r="323" ht="15">
      <c r="B323" s="17"/>
    </row>
    <row r="324" ht="15">
      <c r="B324" s="17"/>
    </row>
    <row r="325" ht="15">
      <c r="B325" s="17"/>
    </row>
    <row r="326" ht="15">
      <c r="B326" s="17"/>
    </row>
    <row r="327" ht="15">
      <c r="B327" s="17"/>
    </row>
    <row r="328" ht="15">
      <c r="B328" s="17"/>
    </row>
    <row r="329" ht="15">
      <c r="B329" s="17"/>
    </row>
    <row r="330" ht="15">
      <c r="B330" s="17"/>
    </row>
    <row r="331" ht="15">
      <c r="B331" s="17"/>
    </row>
    <row r="332" ht="15">
      <c r="B332" s="17"/>
    </row>
    <row r="333" ht="15">
      <c r="B333" s="17"/>
    </row>
    <row r="334" ht="15">
      <c r="B334" s="17"/>
    </row>
    <row r="335" ht="15">
      <c r="B335" s="17"/>
    </row>
  </sheetData>
  <sheetProtection/>
  <mergeCells count="20">
    <mergeCell ref="A111:B111"/>
    <mergeCell ref="A6:I6"/>
    <mergeCell ref="C9:F9"/>
    <mergeCell ref="A9:A11"/>
    <mergeCell ref="B9:B11"/>
    <mergeCell ref="G9:H9"/>
    <mergeCell ref="A74:A75"/>
    <mergeCell ref="A68:A70"/>
    <mergeCell ref="I9:I11"/>
    <mergeCell ref="A42:A43"/>
    <mergeCell ref="A98:A103"/>
    <mergeCell ref="G1:I1"/>
    <mergeCell ref="G2:I2"/>
    <mergeCell ref="G3:I3"/>
    <mergeCell ref="A7:I7"/>
    <mergeCell ref="A35:A36"/>
    <mergeCell ref="A64:A66"/>
    <mergeCell ref="C10:C11"/>
    <mergeCell ref="G10:G11"/>
    <mergeCell ref="D10:F10"/>
  </mergeCells>
  <printOptions horizontalCentered="1"/>
  <pageMargins left="1.1811023622047245" right="0.3937007874015748" top="0.7874015748031497" bottom="0.7874015748031497" header="0.15748031496062992" footer="0"/>
  <pageSetup firstPageNumber="4" useFirstPageNumber="1" fitToHeight="3" horizontalDpi="600" verticalDpi="600" orientation="portrait" paperSize="9" scale="54" r:id="rId1"/>
  <headerFooter alignWithMargins="0">
    <oddHeader>&amp;C&amp;P</oddHeader>
  </headerFooter>
  <rowBreaks count="1" manualBreakCount="1">
    <brk id="49" max="8" man="1"/>
  </rowBreaks>
</worksheet>
</file>

<file path=xl/worksheets/sheet3.xml><?xml version="1.0" encoding="utf-8"?>
<worksheet xmlns="http://schemas.openxmlformats.org/spreadsheetml/2006/main" xmlns:r="http://schemas.openxmlformats.org/officeDocument/2006/relationships">
  <sheetPr>
    <tabColor indexed="13"/>
  </sheetPr>
  <dimension ref="A1:AZ216"/>
  <sheetViews>
    <sheetView view="pageBreakPreview" zoomScale="75" zoomScaleNormal="75" zoomScaleSheetLayoutView="75" zoomScalePageLayoutView="0" workbookViewId="0" topLeftCell="A4">
      <pane xSplit="2" ySplit="10" topLeftCell="C146" activePane="bottomRight" state="frozen"/>
      <selection pane="topLeft" activeCell="A64" sqref="A64:A66"/>
      <selection pane="topRight" activeCell="A64" sqref="A64:A66"/>
      <selection pane="bottomLeft" activeCell="A64" sqref="A64:A66"/>
      <selection pane="bottomRight" activeCell="B113" sqref="B113"/>
    </sheetView>
  </sheetViews>
  <sheetFormatPr defaultColWidth="8.875" defaultRowHeight="12.75"/>
  <cols>
    <col min="1" max="1" width="8.25390625" style="76" customWidth="1"/>
    <col min="2" max="2" width="64.875" style="12" customWidth="1"/>
    <col min="3" max="3" width="12.875" style="3" customWidth="1"/>
    <col min="4" max="4" width="12.25390625" style="3" customWidth="1"/>
    <col min="5" max="5" width="10.75390625" style="3" customWidth="1"/>
    <col min="6" max="6" width="12.625" style="3" customWidth="1"/>
    <col min="7" max="7" width="11.875" style="3" customWidth="1"/>
    <col min="8" max="8" width="10.75390625" style="3" customWidth="1"/>
    <col min="9" max="9" width="13.625" style="3" customWidth="1"/>
    <col min="10" max="52" width="8.875" style="69" customWidth="1"/>
    <col min="53" max="16384" width="8.875" style="3" customWidth="1"/>
  </cols>
  <sheetData>
    <row r="1" spans="6:9" ht="18.75">
      <c r="F1" s="5"/>
      <c r="G1" s="337" t="s">
        <v>44</v>
      </c>
      <c r="H1" s="337"/>
      <c r="I1" s="337"/>
    </row>
    <row r="2" spans="6:9" ht="18.75">
      <c r="F2" s="5"/>
      <c r="G2" s="337" t="s">
        <v>329</v>
      </c>
      <c r="H2" s="337"/>
      <c r="I2" s="337"/>
    </row>
    <row r="3" spans="6:9" ht="18.75">
      <c r="F3" s="4"/>
      <c r="G3" s="337"/>
      <c r="H3" s="337"/>
      <c r="I3" s="337"/>
    </row>
    <row r="4" spans="5:8" ht="15.75">
      <c r="E4" s="13" t="s">
        <v>367</v>
      </c>
      <c r="G4" s="27"/>
      <c r="H4" s="27"/>
    </row>
    <row r="5" spans="7:8" ht="15.75">
      <c r="G5" s="27"/>
      <c r="H5" s="27"/>
    </row>
    <row r="6" spans="7:8" ht="15">
      <c r="G6" s="22"/>
      <c r="H6" s="22"/>
    </row>
    <row r="7" ht="13.5" customHeight="1"/>
    <row r="8" spans="1:9" ht="15.75">
      <c r="A8" s="315" t="s">
        <v>294</v>
      </c>
      <c r="B8" s="315"/>
      <c r="C8" s="315"/>
      <c r="D8" s="315"/>
      <c r="E8" s="315"/>
      <c r="F8" s="315"/>
      <c r="G8" s="315"/>
      <c r="H8" s="315"/>
      <c r="I8" s="315"/>
    </row>
    <row r="9" spans="1:9" ht="15" customHeight="1">
      <c r="A9" s="315" t="s">
        <v>79</v>
      </c>
      <c r="B9" s="315"/>
      <c r="C9" s="315"/>
      <c r="D9" s="315"/>
      <c r="E9" s="315"/>
      <c r="F9" s="315"/>
      <c r="G9" s="315"/>
      <c r="H9" s="315"/>
      <c r="I9" s="315"/>
    </row>
    <row r="10" spans="7:9" ht="15">
      <c r="G10" s="317" t="s">
        <v>78</v>
      </c>
      <c r="H10" s="317"/>
      <c r="I10" s="317"/>
    </row>
    <row r="11" spans="1:11" ht="24.75" customHeight="1">
      <c r="A11" s="341" t="s">
        <v>495</v>
      </c>
      <c r="B11" s="303" t="s">
        <v>81</v>
      </c>
      <c r="C11" s="340" t="s">
        <v>254</v>
      </c>
      <c r="D11" s="340"/>
      <c r="E11" s="340"/>
      <c r="F11" s="340"/>
      <c r="G11" s="316" t="s">
        <v>497</v>
      </c>
      <c r="H11" s="316"/>
      <c r="I11" s="316" t="s">
        <v>77</v>
      </c>
      <c r="K11" s="3"/>
    </row>
    <row r="12" spans="1:9" ht="25.5" customHeight="1">
      <c r="A12" s="341"/>
      <c r="B12" s="303"/>
      <c r="C12" s="340" t="s">
        <v>498</v>
      </c>
      <c r="D12" s="340" t="s">
        <v>538</v>
      </c>
      <c r="E12" s="340"/>
      <c r="F12" s="340"/>
      <c r="G12" s="340" t="s">
        <v>498</v>
      </c>
      <c r="H12" s="95" t="s">
        <v>538</v>
      </c>
      <c r="I12" s="316"/>
    </row>
    <row r="13" spans="1:9" ht="58.5" customHeight="1">
      <c r="A13" s="341"/>
      <c r="B13" s="303"/>
      <c r="C13" s="340"/>
      <c r="D13" s="90" t="s">
        <v>451</v>
      </c>
      <c r="E13" s="95" t="s">
        <v>473</v>
      </c>
      <c r="F13" s="95" t="s">
        <v>474</v>
      </c>
      <c r="G13" s="340"/>
      <c r="H13" s="95" t="s">
        <v>76</v>
      </c>
      <c r="I13" s="316"/>
    </row>
    <row r="14" spans="1:52" s="11" customFormat="1" ht="14.25">
      <c r="A14" s="97">
        <v>1</v>
      </c>
      <c r="B14" s="98">
        <v>2</v>
      </c>
      <c r="C14" s="99">
        <v>3</v>
      </c>
      <c r="D14" s="99">
        <v>4</v>
      </c>
      <c r="E14" s="99">
        <v>5</v>
      </c>
      <c r="F14" s="99">
        <v>6</v>
      </c>
      <c r="G14" s="99">
        <v>7</v>
      </c>
      <c r="H14" s="99">
        <v>8</v>
      </c>
      <c r="I14" s="99">
        <v>9</v>
      </c>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row>
    <row r="15" spans="1:52" s="15" customFormat="1" ht="14.25">
      <c r="A15" s="97"/>
      <c r="B15" s="103" t="s">
        <v>80</v>
      </c>
      <c r="C15" s="198">
        <v>26200.5</v>
      </c>
      <c r="D15" s="198">
        <v>4433.4</v>
      </c>
      <c r="E15" s="198">
        <v>5539</v>
      </c>
      <c r="F15" s="198">
        <v>16228.1</v>
      </c>
      <c r="G15" s="198">
        <v>14670.4</v>
      </c>
      <c r="H15" s="198">
        <v>2680</v>
      </c>
      <c r="I15" s="199">
        <v>40870.9</v>
      </c>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row>
    <row r="16" spans="1:9" ht="15">
      <c r="A16" s="96" t="s">
        <v>362</v>
      </c>
      <c r="B16" s="104" t="s">
        <v>102</v>
      </c>
      <c r="C16" s="200">
        <v>16104.8</v>
      </c>
      <c r="D16" s="200">
        <v>4433.4</v>
      </c>
      <c r="E16" s="200">
        <v>5539</v>
      </c>
      <c r="F16" s="200">
        <v>6132.4</v>
      </c>
      <c r="G16" s="201">
        <v>150</v>
      </c>
      <c r="H16" s="201">
        <v>0</v>
      </c>
      <c r="I16" s="201">
        <v>16254.8</v>
      </c>
    </row>
    <row r="17" spans="1:9" ht="15">
      <c r="A17" s="96" t="s">
        <v>368</v>
      </c>
      <c r="B17" s="104" t="s">
        <v>104</v>
      </c>
      <c r="C17" s="200">
        <v>162</v>
      </c>
      <c r="D17" s="200"/>
      <c r="E17" s="200"/>
      <c r="F17" s="200">
        <v>162</v>
      </c>
      <c r="G17" s="201"/>
      <c r="H17" s="201"/>
      <c r="I17" s="201">
        <v>162</v>
      </c>
    </row>
    <row r="18" spans="1:9" ht="15">
      <c r="A18" s="96" t="s">
        <v>366</v>
      </c>
      <c r="B18" s="105" t="s">
        <v>82</v>
      </c>
      <c r="C18" s="200">
        <v>2736</v>
      </c>
      <c r="D18" s="200"/>
      <c r="E18" s="200"/>
      <c r="F18" s="200">
        <v>2736</v>
      </c>
      <c r="G18" s="201"/>
      <c r="H18" s="201"/>
      <c r="I18" s="201">
        <v>2736</v>
      </c>
    </row>
    <row r="19" spans="1:52" ht="15">
      <c r="A19" s="92" t="s">
        <v>349</v>
      </c>
      <c r="B19" s="106" t="s">
        <v>531</v>
      </c>
      <c r="C19" s="205">
        <v>100</v>
      </c>
      <c r="D19" s="200"/>
      <c r="E19" s="200"/>
      <c r="F19" s="200">
        <v>100</v>
      </c>
      <c r="G19" s="201"/>
      <c r="H19" s="200"/>
      <c r="I19" s="201">
        <v>100</v>
      </c>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row>
    <row r="20" spans="1:9" ht="15">
      <c r="A20" s="96" t="s">
        <v>543</v>
      </c>
      <c r="B20" s="105" t="s">
        <v>544</v>
      </c>
      <c r="C20" s="200">
        <v>1025.2</v>
      </c>
      <c r="D20" s="200"/>
      <c r="E20" s="200"/>
      <c r="F20" s="200">
        <v>1025.2</v>
      </c>
      <c r="G20" s="201"/>
      <c r="H20" s="201"/>
      <c r="I20" s="201">
        <v>1025.2</v>
      </c>
    </row>
    <row r="21" spans="1:52" ht="15">
      <c r="A21" s="92" t="s">
        <v>200</v>
      </c>
      <c r="B21" s="106" t="s">
        <v>201</v>
      </c>
      <c r="C21" s="205">
        <v>194.1</v>
      </c>
      <c r="D21" s="202"/>
      <c r="E21" s="202"/>
      <c r="F21" s="200">
        <v>194.1</v>
      </c>
      <c r="G21" s="200"/>
      <c r="H21" s="202"/>
      <c r="I21" s="201">
        <v>194.1</v>
      </c>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row>
    <row r="22" spans="1:9" ht="15">
      <c r="A22" s="96" t="s">
        <v>293</v>
      </c>
      <c r="B22" s="105" t="s">
        <v>92</v>
      </c>
      <c r="C22" s="200">
        <v>4139.9</v>
      </c>
      <c r="D22" s="200"/>
      <c r="E22" s="200"/>
      <c r="F22" s="200">
        <v>4139.9</v>
      </c>
      <c r="G22" s="201"/>
      <c r="H22" s="201"/>
      <c r="I22" s="201">
        <v>4139.9</v>
      </c>
    </row>
    <row r="23" spans="1:9" ht="15">
      <c r="A23" s="96" t="s">
        <v>351</v>
      </c>
      <c r="B23" s="105" t="s">
        <v>209</v>
      </c>
      <c r="C23" s="200">
        <v>63</v>
      </c>
      <c r="D23" s="200"/>
      <c r="E23" s="200"/>
      <c r="F23" s="200">
        <v>63</v>
      </c>
      <c r="G23" s="201"/>
      <c r="H23" s="201"/>
      <c r="I23" s="201">
        <v>63</v>
      </c>
    </row>
    <row r="24" spans="1:9" ht="15">
      <c r="A24" s="96" t="s">
        <v>257</v>
      </c>
      <c r="B24" s="105" t="s">
        <v>258</v>
      </c>
      <c r="C24" s="200">
        <v>454.9</v>
      </c>
      <c r="D24" s="200"/>
      <c r="E24" s="200"/>
      <c r="F24" s="200">
        <v>454.9</v>
      </c>
      <c r="G24" s="201"/>
      <c r="H24" s="201"/>
      <c r="I24" s="201">
        <v>454.9</v>
      </c>
    </row>
    <row r="25" spans="1:9" ht="30">
      <c r="A25" s="92" t="s">
        <v>504</v>
      </c>
      <c r="B25" s="106" t="s">
        <v>291</v>
      </c>
      <c r="C25" s="200"/>
      <c r="D25" s="200"/>
      <c r="E25" s="200"/>
      <c r="F25" s="200"/>
      <c r="G25" s="201">
        <v>2680</v>
      </c>
      <c r="H25" s="201">
        <v>2680</v>
      </c>
      <c r="I25" s="201">
        <v>2680</v>
      </c>
    </row>
    <row r="26" spans="1:9" ht="15">
      <c r="A26" s="96" t="s">
        <v>327</v>
      </c>
      <c r="B26" s="106" t="s">
        <v>91</v>
      </c>
      <c r="C26" s="200"/>
      <c r="D26" s="200"/>
      <c r="E26" s="200"/>
      <c r="F26" s="200"/>
      <c r="G26" s="201">
        <v>11840.4</v>
      </c>
      <c r="H26" s="201"/>
      <c r="I26" s="201">
        <v>11840.4</v>
      </c>
    </row>
    <row r="27" spans="1:9" ht="15">
      <c r="A27" s="96" t="s">
        <v>352</v>
      </c>
      <c r="B27" s="104" t="s">
        <v>83</v>
      </c>
      <c r="C27" s="200">
        <v>995.8</v>
      </c>
      <c r="D27" s="200"/>
      <c r="E27" s="200"/>
      <c r="F27" s="200">
        <v>995.8</v>
      </c>
      <c r="G27" s="201"/>
      <c r="H27" s="201"/>
      <c r="I27" s="201">
        <v>995.8</v>
      </c>
    </row>
    <row r="28" spans="1:9" ht="45">
      <c r="A28" s="311" t="s">
        <v>280</v>
      </c>
      <c r="B28" s="107" t="s">
        <v>513</v>
      </c>
      <c r="C28" s="200">
        <v>224.8</v>
      </c>
      <c r="D28" s="200"/>
      <c r="E28" s="200"/>
      <c r="F28" s="200">
        <v>224.8</v>
      </c>
      <c r="G28" s="201"/>
      <c r="H28" s="201"/>
      <c r="I28" s="201">
        <v>224.8</v>
      </c>
    </row>
    <row r="29" spans="1:9" ht="45">
      <c r="A29" s="312"/>
      <c r="B29" s="107" t="s">
        <v>189</v>
      </c>
      <c r="C29" s="200">
        <v>125.8</v>
      </c>
      <c r="D29" s="200"/>
      <c r="E29" s="200"/>
      <c r="F29" s="200">
        <v>125.8</v>
      </c>
      <c r="G29" s="201"/>
      <c r="H29" s="201"/>
      <c r="I29" s="201">
        <v>125.8</v>
      </c>
    </row>
    <row r="30" spans="1:9" ht="25.5">
      <c r="A30" s="313"/>
      <c r="B30" s="20" t="s">
        <v>173</v>
      </c>
      <c r="C30" s="200">
        <v>99</v>
      </c>
      <c r="D30" s="200"/>
      <c r="E30" s="200"/>
      <c r="F30" s="200">
        <v>99</v>
      </c>
      <c r="G30" s="201"/>
      <c r="H30" s="201"/>
      <c r="I30" s="201">
        <v>99</v>
      </c>
    </row>
    <row r="31" spans="1:9" s="11" customFormat="1" ht="14.25">
      <c r="A31" s="100"/>
      <c r="B31" s="108" t="s">
        <v>84</v>
      </c>
      <c r="C31" s="198">
        <v>1002513.8</v>
      </c>
      <c r="D31" s="198">
        <v>422343.7</v>
      </c>
      <c r="E31" s="198">
        <v>124479</v>
      </c>
      <c r="F31" s="198">
        <v>455691.1</v>
      </c>
      <c r="G31" s="198">
        <v>53059.3</v>
      </c>
      <c r="H31" s="198">
        <v>12330.1</v>
      </c>
      <c r="I31" s="199">
        <v>1055573.1</v>
      </c>
    </row>
    <row r="32" spans="1:9" ht="15">
      <c r="A32" s="96" t="s">
        <v>363</v>
      </c>
      <c r="B32" s="105" t="s">
        <v>652</v>
      </c>
      <c r="C32" s="200">
        <v>1000776.1</v>
      </c>
      <c r="D32" s="200">
        <v>421287.7</v>
      </c>
      <c r="E32" s="200">
        <v>124461.8</v>
      </c>
      <c r="F32" s="200">
        <v>455026.6</v>
      </c>
      <c r="G32" s="201">
        <v>53059.3</v>
      </c>
      <c r="H32" s="201">
        <v>12330.1</v>
      </c>
      <c r="I32" s="201">
        <v>1053835.4</v>
      </c>
    </row>
    <row r="33" spans="1:9" ht="30">
      <c r="A33" s="96" t="s">
        <v>502</v>
      </c>
      <c r="B33" s="106" t="s">
        <v>583</v>
      </c>
      <c r="C33" s="200">
        <v>493990.8</v>
      </c>
      <c r="D33" s="200">
        <v>210738</v>
      </c>
      <c r="E33" s="200">
        <v>57669.5</v>
      </c>
      <c r="F33" s="200">
        <v>225583.3</v>
      </c>
      <c r="G33" s="201">
        <v>32638.1</v>
      </c>
      <c r="H33" s="201"/>
      <c r="I33" s="201">
        <v>526628.9</v>
      </c>
    </row>
    <row r="34" spans="1:9" ht="30">
      <c r="A34" s="96" t="s">
        <v>45</v>
      </c>
      <c r="B34" s="105" t="s">
        <v>370</v>
      </c>
      <c r="C34" s="200">
        <v>1635.3</v>
      </c>
      <c r="D34" s="200">
        <v>1056</v>
      </c>
      <c r="E34" s="200">
        <v>17.2</v>
      </c>
      <c r="F34" s="200">
        <v>562.1</v>
      </c>
      <c r="G34" s="201"/>
      <c r="H34" s="201"/>
      <c r="I34" s="201">
        <v>1635.3</v>
      </c>
    </row>
    <row r="35" spans="1:9" ht="15" hidden="1">
      <c r="A35" s="96" t="s">
        <v>351</v>
      </c>
      <c r="B35" s="105" t="s">
        <v>47</v>
      </c>
      <c r="C35" s="200"/>
      <c r="D35" s="200"/>
      <c r="E35" s="200"/>
      <c r="F35" s="200"/>
      <c r="G35" s="201"/>
      <c r="H35" s="201"/>
      <c r="I35" s="201"/>
    </row>
    <row r="36" spans="1:9" s="11" customFormat="1" ht="45">
      <c r="A36" s="310" t="s">
        <v>280</v>
      </c>
      <c r="B36" s="107" t="s">
        <v>513</v>
      </c>
      <c r="C36" s="200">
        <v>102.4</v>
      </c>
      <c r="D36" s="200"/>
      <c r="E36" s="200"/>
      <c r="F36" s="200">
        <v>102.4</v>
      </c>
      <c r="G36" s="201"/>
      <c r="H36" s="200"/>
      <c r="I36" s="201">
        <v>102.4</v>
      </c>
    </row>
    <row r="37" spans="1:9" s="11" customFormat="1" ht="30">
      <c r="A37" s="310"/>
      <c r="B37" s="107" t="s">
        <v>702</v>
      </c>
      <c r="C37" s="200">
        <v>102.4</v>
      </c>
      <c r="D37" s="200"/>
      <c r="E37" s="200"/>
      <c r="F37" s="200">
        <v>102.4</v>
      </c>
      <c r="G37" s="201"/>
      <c r="H37" s="200"/>
      <c r="I37" s="201">
        <v>102.4</v>
      </c>
    </row>
    <row r="38" spans="1:52" s="11" customFormat="1" ht="14.25">
      <c r="A38" s="100"/>
      <c r="B38" s="109" t="s">
        <v>441</v>
      </c>
      <c r="C38" s="198">
        <v>2081060.4</v>
      </c>
      <c r="D38" s="198">
        <v>842445.8</v>
      </c>
      <c r="E38" s="198">
        <v>144008.6</v>
      </c>
      <c r="F38" s="198">
        <v>1094606</v>
      </c>
      <c r="G38" s="198">
        <v>342337.7</v>
      </c>
      <c r="H38" s="198">
        <v>297094</v>
      </c>
      <c r="I38" s="199">
        <v>2423398.1</v>
      </c>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row>
    <row r="39" spans="1:9" ht="30">
      <c r="A39" s="96" t="s">
        <v>364</v>
      </c>
      <c r="B39" s="104" t="s">
        <v>539</v>
      </c>
      <c r="C39" s="200">
        <v>2020248.4</v>
      </c>
      <c r="D39" s="200">
        <v>820378.6</v>
      </c>
      <c r="E39" s="200">
        <v>137148.9</v>
      </c>
      <c r="F39" s="200">
        <v>1062720.9</v>
      </c>
      <c r="G39" s="201">
        <v>333371.6</v>
      </c>
      <c r="H39" s="201">
        <v>297094</v>
      </c>
      <c r="I39" s="201">
        <v>2353620</v>
      </c>
    </row>
    <row r="40" spans="1:9" ht="15">
      <c r="A40" s="96"/>
      <c r="B40" s="104" t="s">
        <v>538</v>
      </c>
      <c r="C40" s="200">
        <v>0</v>
      </c>
      <c r="D40" s="202"/>
      <c r="E40" s="202"/>
      <c r="F40" s="202"/>
      <c r="G40" s="203"/>
      <c r="H40" s="203"/>
      <c r="I40" s="201">
        <v>0</v>
      </c>
    </row>
    <row r="41" spans="1:9" ht="15">
      <c r="A41" s="96" t="s">
        <v>597</v>
      </c>
      <c r="B41" s="104" t="s">
        <v>598</v>
      </c>
      <c r="C41" s="200">
        <v>335465.9</v>
      </c>
      <c r="D41" s="200">
        <v>195666.5</v>
      </c>
      <c r="E41" s="200">
        <v>7436.8</v>
      </c>
      <c r="F41" s="200">
        <v>132362.6</v>
      </c>
      <c r="G41" s="201">
        <v>218.3</v>
      </c>
      <c r="H41" s="201">
        <v>218.3</v>
      </c>
      <c r="I41" s="201">
        <v>335684.2</v>
      </c>
    </row>
    <row r="42" spans="1:9" ht="30">
      <c r="A42" s="96"/>
      <c r="B42" s="126" t="s">
        <v>599</v>
      </c>
      <c r="C42" s="200">
        <v>31289.2</v>
      </c>
      <c r="D42" s="200"/>
      <c r="E42" s="200"/>
      <c r="F42" s="200">
        <v>31289.2</v>
      </c>
      <c r="G42" s="201"/>
      <c r="H42" s="201"/>
      <c r="I42" s="201">
        <v>31289.2</v>
      </c>
    </row>
    <row r="43" spans="1:9" ht="30">
      <c r="A43" s="96" t="s">
        <v>369</v>
      </c>
      <c r="B43" s="104" t="s">
        <v>536</v>
      </c>
      <c r="C43" s="200">
        <v>52670.7</v>
      </c>
      <c r="D43" s="200"/>
      <c r="E43" s="200"/>
      <c r="F43" s="200">
        <v>52670.7</v>
      </c>
      <c r="G43" s="201"/>
      <c r="H43" s="201"/>
      <c r="I43" s="201">
        <v>52670.7</v>
      </c>
    </row>
    <row r="44" spans="1:9" ht="30">
      <c r="A44" s="96"/>
      <c r="B44" s="127" t="s">
        <v>578</v>
      </c>
      <c r="C44" s="200">
        <v>151507.7</v>
      </c>
      <c r="D44" s="200"/>
      <c r="E44" s="200"/>
      <c r="F44" s="200">
        <v>151507.7</v>
      </c>
      <c r="G44" s="201"/>
      <c r="H44" s="201"/>
      <c r="I44" s="201">
        <v>151507.7</v>
      </c>
    </row>
    <row r="45" spans="1:9" ht="15">
      <c r="A45" s="96"/>
      <c r="B45" s="127" t="s">
        <v>601</v>
      </c>
      <c r="C45" s="200">
        <v>206114.2</v>
      </c>
      <c r="D45" s="200"/>
      <c r="E45" s="200"/>
      <c r="F45" s="200">
        <v>206114.2</v>
      </c>
      <c r="G45" s="201"/>
      <c r="H45" s="201"/>
      <c r="I45" s="201">
        <v>206114.2</v>
      </c>
    </row>
    <row r="46" spans="1:9" ht="30">
      <c r="A46" s="96"/>
      <c r="B46" s="127" t="s">
        <v>614</v>
      </c>
      <c r="C46" s="200">
        <v>19367.2</v>
      </c>
      <c r="D46" s="202">
        <v>0</v>
      </c>
      <c r="E46" s="202">
        <v>0</v>
      </c>
      <c r="F46" s="200">
        <v>19367.2</v>
      </c>
      <c r="G46" s="200">
        <v>267447.3</v>
      </c>
      <c r="H46" s="200">
        <v>267447.3</v>
      </c>
      <c r="I46" s="201">
        <v>286814.5</v>
      </c>
    </row>
    <row r="47" spans="1:9" ht="60">
      <c r="A47" s="96"/>
      <c r="B47" s="127" t="s">
        <v>619</v>
      </c>
      <c r="C47" s="200">
        <v>0</v>
      </c>
      <c r="D47" s="200"/>
      <c r="E47" s="200"/>
      <c r="F47" s="200"/>
      <c r="G47" s="201">
        <v>95000</v>
      </c>
      <c r="H47" s="201">
        <v>95000</v>
      </c>
      <c r="I47" s="201">
        <v>95000</v>
      </c>
    </row>
    <row r="48" spans="1:9" ht="30">
      <c r="A48" s="96"/>
      <c r="B48" s="127" t="s">
        <v>620</v>
      </c>
      <c r="C48" s="200">
        <v>0</v>
      </c>
      <c r="D48" s="200"/>
      <c r="E48" s="200"/>
      <c r="F48" s="200"/>
      <c r="G48" s="201">
        <v>88000</v>
      </c>
      <c r="H48" s="201">
        <v>88000</v>
      </c>
      <c r="I48" s="201">
        <v>88000</v>
      </c>
    </row>
    <row r="49" spans="1:9" ht="30">
      <c r="A49" s="96"/>
      <c r="B49" s="127" t="s">
        <v>621</v>
      </c>
      <c r="C49" s="200">
        <v>19367.2</v>
      </c>
      <c r="D49" s="200"/>
      <c r="E49" s="200"/>
      <c r="F49" s="200">
        <v>19367.2</v>
      </c>
      <c r="G49" s="203">
        <v>0</v>
      </c>
      <c r="H49" s="201"/>
      <c r="I49" s="201">
        <v>19367.2</v>
      </c>
    </row>
    <row r="50" spans="1:9" ht="45">
      <c r="A50" s="96"/>
      <c r="B50" s="127" t="s">
        <v>638</v>
      </c>
      <c r="C50" s="200">
        <v>0</v>
      </c>
      <c r="D50" s="200"/>
      <c r="E50" s="200"/>
      <c r="F50" s="200"/>
      <c r="G50" s="201">
        <v>18447.3</v>
      </c>
      <c r="H50" s="201">
        <v>18447.3</v>
      </c>
      <c r="I50" s="201">
        <v>18447.3</v>
      </c>
    </row>
    <row r="51" spans="1:9" ht="60">
      <c r="A51" s="96"/>
      <c r="B51" s="127" t="s">
        <v>239</v>
      </c>
      <c r="C51" s="200">
        <v>0</v>
      </c>
      <c r="D51" s="200"/>
      <c r="E51" s="200"/>
      <c r="F51" s="200"/>
      <c r="G51" s="201">
        <v>56000</v>
      </c>
      <c r="H51" s="201">
        <v>56000</v>
      </c>
      <c r="I51" s="201">
        <v>56000</v>
      </c>
    </row>
    <row r="52" spans="1:52" ht="30">
      <c r="A52" s="92"/>
      <c r="B52" s="106" t="s">
        <v>111</v>
      </c>
      <c r="C52" s="86"/>
      <c r="D52" s="124"/>
      <c r="E52" s="124"/>
      <c r="F52" s="79"/>
      <c r="G52" s="200">
        <v>10000</v>
      </c>
      <c r="H52" s="200">
        <v>10000</v>
      </c>
      <c r="I52" s="201">
        <v>10000</v>
      </c>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row>
    <row r="53" spans="1:9" ht="30">
      <c r="A53" s="96" t="s">
        <v>363</v>
      </c>
      <c r="B53" s="104" t="s">
        <v>442</v>
      </c>
      <c r="C53" s="200">
        <v>58537.3</v>
      </c>
      <c r="D53" s="200">
        <v>20867.7</v>
      </c>
      <c r="E53" s="200">
        <v>6754.7</v>
      </c>
      <c r="F53" s="200">
        <v>30914.9</v>
      </c>
      <c r="G53" s="201">
        <v>8966.1</v>
      </c>
      <c r="H53" s="201"/>
      <c r="I53" s="201">
        <v>67503.4</v>
      </c>
    </row>
    <row r="54" spans="1:9" ht="15">
      <c r="A54" s="96" t="s">
        <v>355</v>
      </c>
      <c r="B54" s="104" t="s">
        <v>443</v>
      </c>
      <c r="C54" s="200">
        <v>1774.7</v>
      </c>
      <c r="D54" s="200">
        <v>1199.5</v>
      </c>
      <c r="E54" s="200">
        <v>105</v>
      </c>
      <c r="F54" s="200">
        <v>470.2</v>
      </c>
      <c r="G54" s="201"/>
      <c r="H54" s="201"/>
      <c r="I54" s="201">
        <v>1774.7</v>
      </c>
    </row>
    <row r="55" spans="1:9" ht="45">
      <c r="A55" s="310" t="s">
        <v>280</v>
      </c>
      <c r="B55" s="107" t="s">
        <v>513</v>
      </c>
      <c r="C55" s="200">
        <v>500</v>
      </c>
      <c r="D55" s="200"/>
      <c r="E55" s="200"/>
      <c r="F55" s="200">
        <v>500</v>
      </c>
      <c r="G55" s="201"/>
      <c r="H55" s="201"/>
      <c r="I55" s="201">
        <v>500</v>
      </c>
    </row>
    <row r="56" spans="1:9" ht="45">
      <c r="A56" s="310"/>
      <c r="B56" s="107" t="s">
        <v>107</v>
      </c>
      <c r="C56" s="200">
        <v>500</v>
      </c>
      <c r="D56" s="200"/>
      <c r="E56" s="200"/>
      <c r="F56" s="200">
        <v>500</v>
      </c>
      <c r="G56" s="201"/>
      <c r="H56" s="201"/>
      <c r="I56" s="201">
        <v>500</v>
      </c>
    </row>
    <row r="57" spans="1:9" ht="15" hidden="1">
      <c r="A57" s="92"/>
      <c r="B57" s="107"/>
      <c r="C57" s="200"/>
      <c r="D57" s="200"/>
      <c r="E57" s="200"/>
      <c r="F57" s="200"/>
      <c r="G57" s="201"/>
      <c r="H57" s="201"/>
      <c r="I57" s="201"/>
    </row>
    <row r="58" spans="1:52" s="11" customFormat="1" ht="28.5">
      <c r="A58" s="100"/>
      <c r="B58" s="109" t="s">
        <v>444</v>
      </c>
      <c r="C58" s="198">
        <v>236658.7</v>
      </c>
      <c r="D58" s="198">
        <v>98629.4</v>
      </c>
      <c r="E58" s="198">
        <v>37394.3</v>
      </c>
      <c r="F58" s="198">
        <v>100635</v>
      </c>
      <c r="G58" s="198">
        <v>47818.8</v>
      </c>
      <c r="H58" s="198">
        <v>1001.6</v>
      </c>
      <c r="I58" s="199">
        <v>284477.5</v>
      </c>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row>
    <row r="59" spans="1:9" ht="120">
      <c r="A59" s="96" t="s">
        <v>353</v>
      </c>
      <c r="B59" s="106" t="s">
        <v>241</v>
      </c>
      <c r="C59" s="200">
        <v>228625.6</v>
      </c>
      <c r="D59" s="200">
        <v>98629.4</v>
      </c>
      <c r="E59" s="200">
        <v>37394.3</v>
      </c>
      <c r="F59" s="200">
        <v>92601.9</v>
      </c>
      <c r="G59" s="201">
        <v>47818.8</v>
      </c>
      <c r="H59" s="201">
        <v>1001.6</v>
      </c>
      <c r="I59" s="201">
        <v>276444.4</v>
      </c>
    </row>
    <row r="60" spans="1:52" ht="105">
      <c r="A60" s="101" t="s">
        <v>541</v>
      </c>
      <c r="B60" s="106" t="s">
        <v>540</v>
      </c>
      <c r="C60" s="200">
        <v>8033.1</v>
      </c>
      <c r="D60" s="200"/>
      <c r="E60" s="200"/>
      <c r="F60" s="200">
        <v>8033.1</v>
      </c>
      <c r="G60" s="201"/>
      <c r="H60" s="201"/>
      <c r="I60" s="201">
        <v>8033.1</v>
      </c>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row>
    <row r="61" spans="1:9" ht="14.25">
      <c r="A61" s="100"/>
      <c r="B61" s="103" t="s">
        <v>445</v>
      </c>
      <c r="C61" s="198">
        <v>27513.2</v>
      </c>
      <c r="D61" s="198">
        <v>3083.7</v>
      </c>
      <c r="E61" s="198">
        <v>1257.5</v>
      </c>
      <c r="F61" s="198">
        <v>23172</v>
      </c>
      <c r="G61" s="198">
        <v>157.9</v>
      </c>
      <c r="H61" s="198">
        <v>157.9</v>
      </c>
      <c r="I61" s="199">
        <v>27671.1</v>
      </c>
    </row>
    <row r="62" spans="1:9" ht="30">
      <c r="A62" s="96" t="s">
        <v>697</v>
      </c>
      <c r="B62" s="106" t="s">
        <v>698</v>
      </c>
      <c r="C62" s="200">
        <v>902.8</v>
      </c>
      <c r="D62" s="200">
        <v>193.8</v>
      </c>
      <c r="E62" s="200">
        <v>348.1</v>
      </c>
      <c r="F62" s="200">
        <v>360.9</v>
      </c>
      <c r="G62" s="201">
        <v>137.8</v>
      </c>
      <c r="H62" s="201">
        <v>137.8</v>
      </c>
      <c r="I62" s="201">
        <v>1040.6</v>
      </c>
    </row>
    <row r="63" spans="1:9" ht="15">
      <c r="A63" s="96" t="s">
        <v>271</v>
      </c>
      <c r="B63" s="106" t="s">
        <v>396</v>
      </c>
      <c r="C63" s="200">
        <v>1359.1</v>
      </c>
      <c r="D63" s="200">
        <v>802.9</v>
      </c>
      <c r="E63" s="200">
        <v>65.6</v>
      </c>
      <c r="F63" s="200">
        <v>490.6</v>
      </c>
      <c r="G63" s="201"/>
      <c r="H63" s="201"/>
      <c r="I63" s="201">
        <v>1359.1</v>
      </c>
    </row>
    <row r="64" spans="1:9" ht="30">
      <c r="A64" s="96" t="s">
        <v>272</v>
      </c>
      <c r="B64" s="110" t="s">
        <v>106</v>
      </c>
      <c r="C64" s="200">
        <v>252.3</v>
      </c>
      <c r="D64" s="200"/>
      <c r="E64" s="200"/>
      <c r="F64" s="200">
        <v>252.3</v>
      </c>
      <c r="G64" s="201"/>
      <c r="H64" s="201"/>
      <c r="I64" s="201">
        <v>252.3</v>
      </c>
    </row>
    <row r="65" spans="1:9" ht="15">
      <c r="A65" s="96" t="s">
        <v>273</v>
      </c>
      <c r="B65" s="110" t="s">
        <v>10</v>
      </c>
      <c r="C65" s="200">
        <v>1274.9</v>
      </c>
      <c r="D65" s="200"/>
      <c r="E65" s="200"/>
      <c r="F65" s="200">
        <v>1274.9</v>
      </c>
      <c r="G65" s="201"/>
      <c r="H65" s="201"/>
      <c r="I65" s="201">
        <v>1274.9</v>
      </c>
    </row>
    <row r="66" spans="1:9" ht="30">
      <c r="A66" s="96" t="s">
        <v>274</v>
      </c>
      <c r="B66" s="110" t="s">
        <v>11</v>
      </c>
      <c r="C66" s="200">
        <v>154.9</v>
      </c>
      <c r="D66" s="200"/>
      <c r="E66" s="200"/>
      <c r="F66" s="200">
        <v>154.9</v>
      </c>
      <c r="G66" s="201"/>
      <c r="H66" s="201"/>
      <c r="I66" s="201">
        <v>154.9</v>
      </c>
    </row>
    <row r="67" spans="1:9" ht="15">
      <c r="A67" s="96" t="s">
        <v>275</v>
      </c>
      <c r="B67" s="110" t="s">
        <v>12</v>
      </c>
      <c r="C67" s="200">
        <v>1505.6</v>
      </c>
      <c r="D67" s="200">
        <v>602.6</v>
      </c>
      <c r="E67" s="200">
        <v>87.4</v>
      </c>
      <c r="F67" s="200">
        <v>815.6</v>
      </c>
      <c r="G67" s="201">
        <v>20.1</v>
      </c>
      <c r="H67" s="201">
        <v>20.1</v>
      </c>
      <c r="I67" s="201">
        <v>1525.7</v>
      </c>
    </row>
    <row r="68" spans="1:9" ht="15">
      <c r="A68" s="96" t="s">
        <v>276</v>
      </c>
      <c r="B68" s="110" t="s">
        <v>13</v>
      </c>
      <c r="C68" s="200">
        <v>4034.5</v>
      </c>
      <c r="D68" s="200">
        <v>1484.4</v>
      </c>
      <c r="E68" s="200">
        <v>756.4</v>
      </c>
      <c r="F68" s="200">
        <v>1793.7</v>
      </c>
      <c r="G68" s="201"/>
      <c r="H68" s="201"/>
      <c r="I68" s="201">
        <v>4034.5</v>
      </c>
    </row>
    <row r="69" spans="1:9" ht="15">
      <c r="A69" s="96" t="s">
        <v>277</v>
      </c>
      <c r="B69" s="110" t="s">
        <v>14</v>
      </c>
      <c r="C69" s="200">
        <v>423.2</v>
      </c>
      <c r="D69" s="200"/>
      <c r="E69" s="200"/>
      <c r="F69" s="200">
        <v>423.2</v>
      </c>
      <c r="G69" s="201"/>
      <c r="H69" s="201"/>
      <c r="I69" s="201">
        <v>423.2</v>
      </c>
    </row>
    <row r="70" spans="1:52" ht="60">
      <c r="A70" s="96" t="s">
        <v>348</v>
      </c>
      <c r="B70" s="105" t="s">
        <v>469</v>
      </c>
      <c r="C70" s="200">
        <v>17605.9</v>
      </c>
      <c r="D70" s="200"/>
      <c r="E70" s="200"/>
      <c r="F70" s="200">
        <v>17605.9</v>
      </c>
      <c r="G70" s="201"/>
      <c r="H70" s="201"/>
      <c r="I70" s="201">
        <v>17605.9</v>
      </c>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row>
    <row r="71" spans="1:9" s="11" customFormat="1" ht="28.5">
      <c r="A71" s="100"/>
      <c r="B71" s="108" t="s">
        <v>696</v>
      </c>
      <c r="C71" s="198">
        <v>2740.5</v>
      </c>
      <c r="D71" s="204">
        <v>0</v>
      </c>
      <c r="E71" s="204">
        <v>0</v>
      </c>
      <c r="F71" s="198">
        <v>2740.5</v>
      </c>
      <c r="G71" s="204">
        <v>0</v>
      </c>
      <c r="H71" s="204">
        <v>0</v>
      </c>
      <c r="I71" s="199">
        <v>2740.5</v>
      </c>
    </row>
    <row r="72" spans="1:52" ht="30">
      <c r="A72" s="92" t="s">
        <v>8</v>
      </c>
      <c r="B72" s="106" t="s">
        <v>654</v>
      </c>
      <c r="C72" s="205">
        <v>151.1</v>
      </c>
      <c r="D72" s="202"/>
      <c r="E72" s="202"/>
      <c r="F72" s="200">
        <v>151.1</v>
      </c>
      <c r="G72" s="202"/>
      <c r="H72" s="202"/>
      <c r="I72" s="201">
        <v>151.1</v>
      </c>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row>
    <row r="73" spans="1:52" ht="15">
      <c r="A73" s="96" t="s">
        <v>93</v>
      </c>
      <c r="B73" s="106" t="s">
        <v>94</v>
      </c>
      <c r="C73" s="200">
        <v>2589.4</v>
      </c>
      <c r="D73" s="202"/>
      <c r="E73" s="202"/>
      <c r="F73" s="200">
        <v>2589.4</v>
      </c>
      <c r="G73" s="203">
        <v>243.3000000000029</v>
      </c>
      <c r="H73" s="203"/>
      <c r="I73" s="201">
        <v>2832.7</v>
      </c>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row>
    <row r="74" spans="1:9" s="11" customFormat="1" ht="28.5">
      <c r="A74" s="100"/>
      <c r="B74" s="108" t="s">
        <v>436</v>
      </c>
      <c r="C74" s="198">
        <v>20275.6</v>
      </c>
      <c r="D74" s="204">
        <v>0</v>
      </c>
      <c r="E74" s="204">
        <v>0</v>
      </c>
      <c r="F74" s="198">
        <v>20275.6</v>
      </c>
      <c r="G74" s="198">
        <v>9867.5</v>
      </c>
      <c r="H74" s="198">
        <v>9867.5</v>
      </c>
      <c r="I74" s="199">
        <v>30143.1</v>
      </c>
    </row>
    <row r="75" spans="1:52" ht="15">
      <c r="A75" s="96" t="s">
        <v>4</v>
      </c>
      <c r="B75" s="106" t="s">
        <v>5</v>
      </c>
      <c r="C75" s="205">
        <v>40.6</v>
      </c>
      <c r="D75" s="205"/>
      <c r="E75" s="205"/>
      <c r="F75" s="205">
        <v>40.6</v>
      </c>
      <c r="G75" s="202"/>
      <c r="H75" s="202"/>
      <c r="I75" s="201">
        <v>40.6</v>
      </c>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row>
    <row r="76" spans="1:9" s="11" customFormat="1" ht="15">
      <c r="A76" s="96" t="s">
        <v>260</v>
      </c>
      <c r="B76" s="106" t="s">
        <v>261</v>
      </c>
      <c r="C76" s="200">
        <v>10117</v>
      </c>
      <c r="D76" s="198"/>
      <c r="E76" s="198"/>
      <c r="F76" s="200">
        <v>10117</v>
      </c>
      <c r="G76" s="201">
        <v>9824.8</v>
      </c>
      <c r="H76" s="201">
        <v>9824.8</v>
      </c>
      <c r="I76" s="201">
        <v>19941.8</v>
      </c>
    </row>
    <row r="77" spans="1:52" ht="15">
      <c r="A77" s="96" t="s">
        <v>217</v>
      </c>
      <c r="B77" s="106" t="s">
        <v>259</v>
      </c>
      <c r="C77" s="200">
        <v>10118</v>
      </c>
      <c r="D77" s="200"/>
      <c r="E77" s="200"/>
      <c r="F77" s="200">
        <v>10118</v>
      </c>
      <c r="G77" s="201">
        <v>42.7</v>
      </c>
      <c r="H77" s="201">
        <v>42.7</v>
      </c>
      <c r="I77" s="201">
        <v>10160.7</v>
      </c>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row>
    <row r="78" spans="1:9" ht="15">
      <c r="A78" s="96"/>
      <c r="B78" s="103" t="s">
        <v>545</v>
      </c>
      <c r="C78" s="198">
        <v>228082.8</v>
      </c>
      <c r="D78" s="198">
        <v>48616.6</v>
      </c>
      <c r="E78" s="198">
        <v>8403.6</v>
      </c>
      <c r="F78" s="198">
        <v>171062.6</v>
      </c>
      <c r="G78" s="198">
        <v>11542.4</v>
      </c>
      <c r="H78" s="198">
        <v>7721</v>
      </c>
      <c r="I78" s="199">
        <v>239625.2</v>
      </c>
    </row>
    <row r="79" spans="1:9" ht="15">
      <c r="A79" s="96" t="s">
        <v>278</v>
      </c>
      <c r="B79" s="106" t="s">
        <v>471</v>
      </c>
      <c r="C79" s="200">
        <v>101513.7</v>
      </c>
      <c r="D79" s="200"/>
      <c r="E79" s="200"/>
      <c r="F79" s="200">
        <v>101513.7</v>
      </c>
      <c r="G79" s="201">
        <v>4570.5</v>
      </c>
      <c r="H79" s="201">
        <v>4570.5</v>
      </c>
      <c r="I79" s="201">
        <v>106084.2</v>
      </c>
    </row>
    <row r="80" spans="1:9" ht="30">
      <c r="A80" s="96" t="s">
        <v>279</v>
      </c>
      <c r="B80" s="106" t="s">
        <v>529</v>
      </c>
      <c r="C80" s="200">
        <v>32859.1</v>
      </c>
      <c r="D80" s="200">
        <v>195.1</v>
      </c>
      <c r="E80" s="200">
        <v>20.8</v>
      </c>
      <c r="F80" s="200">
        <v>32643.2</v>
      </c>
      <c r="G80" s="201">
        <v>500</v>
      </c>
      <c r="H80" s="201">
        <v>500</v>
      </c>
      <c r="I80" s="201">
        <v>33359.1</v>
      </c>
    </row>
    <row r="81" spans="1:52" ht="15">
      <c r="A81" s="92" t="s">
        <v>453</v>
      </c>
      <c r="B81" s="106" t="s">
        <v>454</v>
      </c>
      <c r="C81" s="205"/>
      <c r="D81" s="200"/>
      <c r="E81" s="200"/>
      <c r="F81" s="200"/>
      <c r="G81" s="201">
        <v>103.6</v>
      </c>
      <c r="H81" s="200"/>
      <c r="I81" s="201">
        <v>103.6</v>
      </c>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row>
    <row r="82" spans="1:9" ht="45">
      <c r="A82" s="96" t="s">
        <v>90</v>
      </c>
      <c r="B82" s="104" t="s">
        <v>197</v>
      </c>
      <c r="C82" s="200">
        <v>28052.6</v>
      </c>
      <c r="D82" s="200">
        <v>15234</v>
      </c>
      <c r="E82" s="200">
        <v>3359</v>
      </c>
      <c r="F82" s="200">
        <v>9459.6</v>
      </c>
      <c r="G82" s="201">
        <v>2229.1</v>
      </c>
      <c r="H82" s="201">
        <v>498.9</v>
      </c>
      <c r="I82" s="201">
        <v>30281.7</v>
      </c>
    </row>
    <row r="83" spans="1:9" ht="15">
      <c r="A83" s="96" t="s">
        <v>349</v>
      </c>
      <c r="B83" s="104" t="s">
        <v>531</v>
      </c>
      <c r="C83" s="200">
        <v>1841.2</v>
      </c>
      <c r="D83" s="200">
        <v>490</v>
      </c>
      <c r="E83" s="200">
        <v>9.2</v>
      </c>
      <c r="F83" s="200">
        <v>1342</v>
      </c>
      <c r="G83" s="201"/>
      <c r="H83" s="201"/>
      <c r="I83" s="201">
        <v>1841.2</v>
      </c>
    </row>
    <row r="84" spans="1:9" ht="15">
      <c r="A84" s="96" t="s">
        <v>356</v>
      </c>
      <c r="B84" s="110" t="s">
        <v>530</v>
      </c>
      <c r="C84" s="200">
        <v>1823.7</v>
      </c>
      <c r="D84" s="200"/>
      <c r="E84" s="200"/>
      <c r="F84" s="200">
        <v>1823.7</v>
      </c>
      <c r="G84" s="201">
        <v>330.1</v>
      </c>
      <c r="H84" s="201">
        <v>330.1</v>
      </c>
      <c r="I84" s="201">
        <v>2153.8</v>
      </c>
    </row>
    <row r="85" spans="1:9" ht="30">
      <c r="A85" s="92" t="s">
        <v>363</v>
      </c>
      <c r="B85" s="111" t="s">
        <v>542</v>
      </c>
      <c r="C85" s="200">
        <v>61992.5</v>
      </c>
      <c r="D85" s="200">
        <v>32697.5</v>
      </c>
      <c r="E85" s="200">
        <v>5014.6</v>
      </c>
      <c r="F85" s="200">
        <v>24280.4</v>
      </c>
      <c r="G85" s="201">
        <v>2309.1</v>
      </c>
      <c r="H85" s="201">
        <v>321.5</v>
      </c>
      <c r="I85" s="201">
        <v>64301.6</v>
      </c>
    </row>
    <row r="86" spans="1:9" ht="15">
      <c r="A86" s="92" t="s">
        <v>250</v>
      </c>
      <c r="B86" s="106" t="s">
        <v>227</v>
      </c>
      <c r="C86" s="200">
        <v>0</v>
      </c>
      <c r="D86" s="200"/>
      <c r="E86" s="200"/>
      <c r="F86" s="200"/>
      <c r="G86" s="201">
        <v>1500</v>
      </c>
      <c r="H86" s="201">
        <v>1500</v>
      </c>
      <c r="I86" s="201">
        <v>1500</v>
      </c>
    </row>
    <row r="87" spans="1:52" s="11" customFormat="1" ht="28.5">
      <c r="A87" s="100"/>
      <c r="B87" s="108" t="s">
        <v>429</v>
      </c>
      <c r="C87" s="198">
        <v>9732.8</v>
      </c>
      <c r="D87" s="204">
        <v>0</v>
      </c>
      <c r="E87" s="204">
        <v>0</v>
      </c>
      <c r="F87" s="198">
        <v>9732.8</v>
      </c>
      <c r="G87" s="204">
        <v>0</v>
      </c>
      <c r="H87" s="204">
        <v>0</v>
      </c>
      <c r="I87" s="199">
        <v>9732.8</v>
      </c>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row>
    <row r="88" spans="1:52" s="11" customFormat="1" ht="15">
      <c r="A88" s="92" t="s">
        <v>549</v>
      </c>
      <c r="B88" s="112" t="s">
        <v>550</v>
      </c>
      <c r="C88" s="205">
        <v>1374.9</v>
      </c>
      <c r="D88" s="205"/>
      <c r="E88" s="205"/>
      <c r="F88" s="205">
        <v>1374.9</v>
      </c>
      <c r="G88" s="201"/>
      <c r="H88" s="201"/>
      <c r="I88" s="201">
        <v>1374.9</v>
      </c>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row>
    <row r="89" spans="1:9" s="11" customFormat="1" ht="15">
      <c r="A89" s="92" t="s">
        <v>6</v>
      </c>
      <c r="B89" s="112" t="s">
        <v>7</v>
      </c>
      <c r="C89" s="205">
        <v>1806.5</v>
      </c>
      <c r="D89" s="205"/>
      <c r="E89" s="205"/>
      <c r="F89" s="205">
        <v>1806.5</v>
      </c>
      <c r="G89" s="201"/>
      <c r="H89" s="205"/>
      <c r="I89" s="201">
        <v>1806.5</v>
      </c>
    </row>
    <row r="90" spans="1:9" ht="15">
      <c r="A90" s="92" t="s">
        <v>357</v>
      </c>
      <c r="B90" s="106" t="s">
        <v>533</v>
      </c>
      <c r="C90" s="205">
        <v>1679.7</v>
      </c>
      <c r="D90" s="200"/>
      <c r="E90" s="200"/>
      <c r="F90" s="200">
        <v>1679.7</v>
      </c>
      <c r="G90" s="201"/>
      <c r="H90" s="201"/>
      <c r="I90" s="201">
        <v>1679.7</v>
      </c>
    </row>
    <row r="91" spans="1:9" ht="15">
      <c r="A91" s="92" t="s">
        <v>351</v>
      </c>
      <c r="B91" s="106" t="s">
        <v>47</v>
      </c>
      <c r="C91" s="200">
        <v>4871.7</v>
      </c>
      <c r="D91" s="202"/>
      <c r="E91" s="202"/>
      <c r="F91" s="200">
        <v>4871.7</v>
      </c>
      <c r="G91" s="203"/>
      <c r="H91" s="203"/>
      <c r="I91" s="201">
        <v>4871.7</v>
      </c>
    </row>
    <row r="92" spans="1:52" s="11" customFormat="1" ht="28.5">
      <c r="A92" s="97"/>
      <c r="B92" s="108" t="s">
        <v>371</v>
      </c>
      <c r="C92" s="198">
        <v>80690.5</v>
      </c>
      <c r="D92" s="198">
        <v>21861.7</v>
      </c>
      <c r="E92" s="198">
        <v>2786.7</v>
      </c>
      <c r="F92" s="198">
        <v>56042.1</v>
      </c>
      <c r="G92" s="198">
        <v>20</v>
      </c>
      <c r="H92" s="198"/>
      <c r="I92" s="199">
        <v>80710.5</v>
      </c>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row>
    <row r="93" spans="1:9" ht="45">
      <c r="A93" s="96" t="s">
        <v>354</v>
      </c>
      <c r="B93" s="104" t="s">
        <v>372</v>
      </c>
      <c r="C93" s="200">
        <v>56943.4</v>
      </c>
      <c r="D93" s="200">
        <v>14045.5</v>
      </c>
      <c r="E93" s="200">
        <v>645.6</v>
      </c>
      <c r="F93" s="200">
        <v>42252.3</v>
      </c>
      <c r="G93" s="201"/>
      <c r="H93" s="201"/>
      <c r="I93" s="201">
        <v>56943.4</v>
      </c>
    </row>
    <row r="94" spans="1:9" ht="15">
      <c r="A94" s="96" t="s">
        <v>358</v>
      </c>
      <c r="B94" s="104" t="s">
        <v>505</v>
      </c>
      <c r="C94" s="200">
        <v>20850.5</v>
      </c>
      <c r="D94" s="200">
        <v>6542</v>
      </c>
      <c r="E94" s="200">
        <v>1941.6</v>
      </c>
      <c r="F94" s="200">
        <v>12366.9</v>
      </c>
      <c r="G94" s="201"/>
      <c r="H94" s="201"/>
      <c r="I94" s="201">
        <v>20850.5</v>
      </c>
    </row>
    <row r="95" spans="1:9" ht="45">
      <c r="A95" s="96" t="s">
        <v>350</v>
      </c>
      <c r="B95" s="107" t="s">
        <v>95</v>
      </c>
      <c r="C95" s="200">
        <v>2896.6</v>
      </c>
      <c r="D95" s="200">
        <v>1274.2</v>
      </c>
      <c r="E95" s="200">
        <v>199.5</v>
      </c>
      <c r="F95" s="200">
        <v>1422.9</v>
      </c>
      <c r="G95" s="201">
        <v>20</v>
      </c>
      <c r="H95" s="201"/>
      <c r="I95" s="201">
        <v>2916.6</v>
      </c>
    </row>
    <row r="96" spans="1:9" ht="28.5">
      <c r="A96" s="96"/>
      <c r="B96" s="113" t="s">
        <v>373</v>
      </c>
      <c r="C96" s="204">
        <v>0</v>
      </c>
      <c r="D96" s="204">
        <v>0</v>
      </c>
      <c r="E96" s="204">
        <v>0</v>
      </c>
      <c r="F96" s="204">
        <v>0</v>
      </c>
      <c r="G96" s="198">
        <v>524811.5</v>
      </c>
      <c r="H96" s="198">
        <v>511786.8</v>
      </c>
      <c r="I96" s="199">
        <v>524811.5</v>
      </c>
    </row>
    <row r="97" spans="1:9" ht="15">
      <c r="A97" s="96" t="s">
        <v>362</v>
      </c>
      <c r="B97" s="104" t="s">
        <v>102</v>
      </c>
      <c r="C97" s="204"/>
      <c r="D97" s="204"/>
      <c r="E97" s="204"/>
      <c r="F97" s="204"/>
      <c r="G97" s="200">
        <v>2950</v>
      </c>
      <c r="H97" s="200">
        <v>2950</v>
      </c>
      <c r="I97" s="201">
        <v>2950</v>
      </c>
    </row>
    <row r="98" spans="1:52" ht="31.5" customHeight="1">
      <c r="A98" s="309" t="s">
        <v>697</v>
      </c>
      <c r="B98" s="106" t="s">
        <v>401</v>
      </c>
      <c r="C98" s="86"/>
      <c r="D98" s="83"/>
      <c r="E98" s="83"/>
      <c r="F98" s="83"/>
      <c r="G98" s="201">
        <v>4961.2</v>
      </c>
      <c r="H98" s="200">
        <v>4961.2</v>
      </c>
      <c r="I98" s="201">
        <v>4961.2</v>
      </c>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row>
    <row r="99" spans="1:52" ht="30">
      <c r="A99" s="309"/>
      <c r="B99" s="106" t="s">
        <v>386</v>
      </c>
      <c r="C99" s="86"/>
      <c r="D99" s="124"/>
      <c r="E99" s="124"/>
      <c r="F99" s="124"/>
      <c r="G99" s="201">
        <v>4713</v>
      </c>
      <c r="H99" s="200">
        <v>4713</v>
      </c>
      <c r="I99" s="201">
        <v>4713</v>
      </c>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row>
    <row r="100" spans="1:52" ht="15.75">
      <c r="A100" s="343" t="s">
        <v>276</v>
      </c>
      <c r="B100" s="106" t="s">
        <v>403</v>
      </c>
      <c r="C100" s="86"/>
      <c r="D100" s="83"/>
      <c r="E100" s="83"/>
      <c r="F100" s="83"/>
      <c r="G100" s="201">
        <v>6360.6</v>
      </c>
      <c r="H100" s="200">
        <v>6360.6</v>
      </c>
      <c r="I100" s="201">
        <v>6360.6</v>
      </c>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row>
    <row r="101" spans="1:52" ht="30">
      <c r="A101" s="343"/>
      <c r="B101" s="106" t="s">
        <v>402</v>
      </c>
      <c r="C101" s="86"/>
      <c r="D101" s="124"/>
      <c r="E101" s="124"/>
      <c r="F101" s="124"/>
      <c r="G101" s="201">
        <v>6042.6</v>
      </c>
      <c r="H101" s="200">
        <v>6042.6</v>
      </c>
      <c r="I101" s="201">
        <v>6042.6</v>
      </c>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row>
    <row r="102" spans="1:9" ht="15">
      <c r="A102" s="92" t="s">
        <v>543</v>
      </c>
      <c r="B102" s="106" t="s">
        <v>544</v>
      </c>
      <c r="C102" s="204"/>
      <c r="D102" s="204"/>
      <c r="E102" s="204"/>
      <c r="F102" s="204"/>
      <c r="G102" s="200">
        <v>1704</v>
      </c>
      <c r="H102" s="200">
        <v>1704</v>
      </c>
      <c r="I102" s="201">
        <v>1704</v>
      </c>
    </row>
    <row r="103" spans="1:9" ht="15">
      <c r="A103" s="310" t="s">
        <v>250</v>
      </c>
      <c r="B103" s="106" t="s">
        <v>214</v>
      </c>
      <c r="C103" s="202">
        <v>0</v>
      </c>
      <c r="D103" s="202"/>
      <c r="E103" s="202"/>
      <c r="F103" s="202"/>
      <c r="G103" s="201">
        <v>466487.5</v>
      </c>
      <c r="H103" s="201">
        <v>466487.5</v>
      </c>
      <c r="I103" s="201">
        <v>466487.5</v>
      </c>
    </row>
    <row r="104" spans="1:9" ht="60">
      <c r="A104" s="310"/>
      <c r="B104" s="106" t="s">
        <v>288</v>
      </c>
      <c r="C104" s="202">
        <v>0</v>
      </c>
      <c r="D104" s="202"/>
      <c r="E104" s="202"/>
      <c r="F104" s="202"/>
      <c r="G104" s="201">
        <v>40000</v>
      </c>
      <c r="H104" s="201">
        <v>40000</v>
      </c>
      <c r="I104" s="201">
        <v>40000</v>
      </c>
    </row>
    <row r="105" spans="1:9" ht="45">
      <c r="A105" s="310"/>
      <c r="B105" s="106" t="s">
        <v>387</v>
      </c>
      <c r="C105" s="202"/>
      <c r="D105" s="202"/>
      <c r="E105" s="202"/>
      <c r="F105" s="202"/>
      <c r="G105" s="201">
        <v>381131.8</v>
      </c>
      <c r="H105" s="201">
        <v>381131.8</v>
      </c>
      <c r="I105" s="201">
        <v>381131.8</v>
      </c>
    </row>
    <row r="106" spans="1:9" s="11" customFormat="1" ht="25.5">
      <c r="A106" s="334" t="s">
        <v>606</v>
      </c>
      <c r="B106" s="35" t="s">
        <v>414</v>
      </c>
      <c r="C106" s="86"/>
      <c r="D106" s="83"/>
      <c r="E106" s="83"/>
      <c r="F106" s="83"/>
      <c r="G106" s="200">
        <v>29302.7</v>
      </c>
      <c r="H106" s="200">
        <v>29302.7</v>
      </c>
      <c r="I106" s="201">
        <v>29302.7</v>
      </c>
    </row>
    <row r="107" spans="1:9" s="11" customFormat="1" ht="45">
      <c r="A107" s="335"/>
      <c r="B107" s="106" t="s">
        <v>387</v>
      </c>
      <c r="C107" s="86"/>
      <c r="D107" s="83"/>
      <c r="E107" s="83"/>
      <c r="F107" s="83"/>
      <c r="G107" s="200">
        <v>15012.6</v>
      </c>
      <c r="H107" s="200">
        <v>15012.6</v>
      </c>
      <c r="I107" s="201">
        <v>15012.6</v>
      </c>
    </row>
    <row r="108" spans="1:52" ht="38.25">
      <c r="A108" s="336"/>
      <c r="B108" s="35" t="s">
        <v>290</v>
      </c>
      <c r="C108" s="205"/>
      <c r="D108" s="202"/>
      <c r="E108" s="202"/>
      <c r="F108" s="287"/>
      <c r="G108" s="200">
        <v>13500</v>
      </c>
      <c r="H108" s="200">
        <v>13500</v>
      </c>
      <c r="I108" s="201">
        <v>13500</v>
      </c>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row>
    <row r="109" spans="1:52" ht="30">
      <c r="A109" s="92" t="s">
        <v>8</v>
      </c>
      <c r="B109" s="106" t="s">
        <v>654</v>
      </c>
      <c r="C109" s="205">
        <v>0</v>
      </c>
      <c r="D109" s="202"/>
      <c r="E109" s="202"/>
      <c r="F109" s="200"/>
      <c r="G109" s="200">
        <v>20.8</v>
      </c>
      <c r="H109" s="200">
        <v>20.8</v>
      </c>
      <c r="I109" s="201">
        <v>20.8</v>
      </c>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row>
    <row r="110" spans="1:9" ht="60">
      <c r="A110" s="96" t="s">
        <v>96</v>
      </c>
      <c r="B110" s="106" t="s">
        <v>49</v>
      </c>
      <c r="C110" s="202">
        <v>0</v>
      </c>
      <c r="D110" s="202"/>
      <c r="E110" s="202"/>
      <c r="F110" s="202"/>
      <c r="G110" s="201">
        <v>13024.7</v>
      </c>
      <c r="H110" s="201"/>
      <c r="I110" s="201">
        <v>13024.7</v>
      </c>
    </row>
    <row r="111" spans="1:52" s="188" customFormat="1" ht="28.5">
      <c r="A111" s="97"/>
      <c r="B111" s="114" t="s">
        <v>319</v>
      </c>
      <c r="C111" s="198">
        <v>20</v>
      </c>
      <c r="D111" s="198"/>
      <c r="E111" s="198"/>
      <c r="F111" s="198">
        <v>20</v>
      </c>
      <c r="G111" s="199">
        <v>0</v>
      </c>
      <c r="H111" s="199">
        <v>0</v>
      </c>
      <c r="I111" s="199">
        <v>20</v>
      </c>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c r="AN111" s="141"/>
      <c r="AO111" s="141"/>
      <c r="AP111" s="141"/>
      <c r="AQ111" s="141"/>
      <c r="AR111" s="141"/>
      <c r="AS111" s="141"/>
      <c r="AT111" s="141"/>
      <c r="AU111" s="141"/>
      <c r="AV111" s="141"/>
      <c r="AW111" s="141"/>
      <c r="AX111" s="141"/>
      <c r="AY111" s="141"/>
      <c r="AZ111" s="141"/>
    </row>
    <row r="112" spans="1:52" s="129" customFormat="1" ht="15">
      <c r="A112" s="92" t="s">
        <v>337</v>
      </c>
      <c r="B112" s="106" t="s">
        <v>338</v>
      </c>
      <c r="C112" s="198">
        <v>20</v>
      </c>
      <c r="D112" s="200"/>
      <c r="E112" s="200"/>
      <c r="F112" s="200">
        <v>20</v>
      </c>
      <c r="G112" s="201"/>
      <c r="H112" s="201"/>
      <c r="I112" s="199">
        <v>20</v>
      </c>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row>
    <row r="113" spans="1:52" s="11" customFormat="1" ht="28.5">
      <c r="A113" s="100"/>
      <c r="B113" s="114" t="s">
        <v>289</v>
      </c>
      <c r="C113" s="204">
        <v>0</v>
      </c>
      <c r="D113" s="204">
        <v>0</v>
      </c>
      <c r="E113" s="204">
        <v>0</v>
      </c>
      <c r="F113" s="204">
        <v>0</v>
      </c>
      <c r="G113" s="198">
        <v>13367.9</v>
      </c>
      <c r="H113" s="204">
        <v>0</v>
      </c>
      <c r="I113" s="199">
        <v>13367.9</v>
      </c>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row>
    <row r="114" spans="1:52" s="11" customFormat="1" ht="30">
      <c r="A114" s="310" t="s">
        <v>359</v>
      </c>
      <c r="B114" s="106" t="s">
        <v>46</v>
      </c>
      <c r="C114" s="202">
        <v>0</v>
      </c>
      <c r="D114" s="204"/>
      <c r="E114" s="204"/>
      <c r="F114" s="204"/>
      <c r="G114" s="200">
        <v>13367.9</v>
      </c>
      <c r="H114" s="200"/>
      <c r="I114" s="201">
        <v>13367.9</v>
      </c>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row>
    <row r="115" spans="1:9" ht="45">
      <c r="A115" s="310"/>
      <c r="B115" s="106" t="s">
        <v>546</v>
      </c>
      <c r="C115" s="202">
        <v>0</v>
      </c>
      <c r="D115" s="202"/>
      <c r="E115" s="202"/>
      <c r="F115" s="202"/>
      <c r="G115" s="201">
        <v>243.3000000000029</v>
      </c>
      <c r="H115" s="201"/>
      <c r="I115" s="201">
        <v>243.3000000000029</v>
      </c>
    </row>
    <row r="116" spans="1:52" s="11" customFormat="1" ht="42.75">
      <c r="A116" s="100"/>
      <c r="B116" s="114" t="s">
        <v>238</v>
      </c>
      <c r="C116" s="198">
        <v>3.6</v>
      </c>
      <c r="D116" s="204">
        <v>0</v>
      </c>
      <c r="E116" s="204">
        <v>0</v>
      </c>
      <c r="F116" s="198">
        <v>3.6</v>
      </c>
      <c r="G116" s="204">
        <v>0</v>
      </c>
      <c r="H116" s="204">
        <v>0</v>
      </c>
      <c r="I116" s="199">
        <v>3.6</v>
      </c>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row>
    <row r="117" spans="1:9" ht="15">
      <c r="A117" s="92" t="s">
        <v>351</v>
      </c>
      <c r="B117" s="106" t="s">
        <v>47</v>
      </c>
      <c r="C117" s="198">
        <v>3.6</v>
      </c>
      <c r="D117" s="202"/>
      <c r="E117" s="202"/>
      <c r="F117" s="200">
        <v>3.6</v>
      </c>
      <c r="G117" s="203"/>
      <c r="H117" s="203"/>
      <c r="I117" s="201">
        <v>3.6</v>
      </c>
    </row>
    <row r="118" spans="1:52" s="11" customFormat="1" ht="28.5">
      <c r="A118" s="100"/>
      <c r="B118" s="108" t="s">
        <v>482</v>
      </c>
      <c r="C118" s="198">
        <v>0</v>
      </c>
      <c r="D118" s="198">
        <v>0</v>
      </c>
      <c r="E118" s="198">
        <v>0</v>
      </c>
      <c r="F118" s="198">
        <v>0</v>
      </c>
      <c r="G118" s="198">
        <v>4833</v>
      </c>
      <c r="H118" s="198">
        <v>4833</v>
      </c>
      <c r="I118" s="199">
        <v>4833</v>
      </c>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row>
    <row r="119" spans="1:52" s="11" customFormat="1" ht="15">
      <c r="A119" s="92" t="s">
        <v>250</v>
      </c>
      <c r="B119" s="106" t="s">
        <v>227</v>
      </c>
      <c r="C119" s="200">
        <v>0</v>
      </c>
      <c r="D119" s="198"/>
      <c r="E119" s="198"/>
      <c r="F119" s="198"/>
      <c r="G119" s="200">
        <v>4833</v>
      </c>
      <c r="H119" s="200">
        <v>4833</v>
      </c>
      <c r="I119" s="201">
        <v>4833</v>
      </c>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row>
    <row r="120" spans="1:52" s="11" customFormat="1" ht="45" hidden="1">
      <c r="A120" s="310" t="s">
        <v>280</v>
      </c>
      <c r="B120" s="107" t="s">
        <v>513</v>
      </c>
      <c r="C120" s="200">
        <v>0</v>
      </c>
      <c r="D120" s="198"/>
      <c r="E120" s="198"/>
      <c r="F120" s="200">
        <v>0</v>
      </c>
      <c r="G120" s="200"/>
      <c r="H120" s="200"/>
      <c r="I120" s="201">
        <v>0</v>
      </c>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row>
    <row r="121" spans="1:52" s="11" customFormat="1" ht="30" hidden="1">
      <c r="A121" s="310"/>
      <c r="B121" s="107" t="s">
        <v>285</v>
      </c>
      <c r="C121" s="200">
        <v>0</v>
      </c>
      <c r="D121" s="198"/>
      <c r="E121" s="198"/>
      <c r="F121" s="200">
        <v>0</v>
      </c>
      <c r="G121" s="200"/>
      <c r="H121" s="200"/>
      <c r="I121" s="201">
        <v>0</v>
      </c>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row>
    <row r="122" spans="1:52" s="11" customFormat="1" ht="42.75">
      <c r="A122" s="100"/>
      <c r="B122" s="114" t="s">
        <v>339</v>
      </c>
      <c r="C122" s="198">
        <v>470</v>
      </c>
      <c r="D122" s="204">
        <v>0</v>
      </c>
      <c r="E122" s="204">
        <v>0</v>
      </c>
      <c r="F122" s="198">
        <v>470</v>
      </c>
      <c r="G122" s="198">
        <v>1380</v>
      </c>
      <c r="H122" s="198">
        <v>1380</v>
      </c>
      <c r="I122" s="199">
        <v>1850</v>
      </c>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row>
    <row r="123" spans="1:52" s="11" customFormat="1" ht="15">
      <c r="A123" s="92" t="s">
        <v>351</v>
      </c>
      <c r="B123" s="106" t="s">
        <v>47</v>
      </c>
      <c r="C123" s="200">
        <v>470</v>
      </c>
      <c r="D123" s="202"/>
      <c r="E123" s="202"/>
      <c r="F123" s="200">
        <v>470</v>
      </c>
      <c r="G123" s="200"/>
      <c r="H123" s="200"/>
      <c r="I123" s="201">
        <v>470</v>
      </c>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row>
    <row r="124" spans="1:52" s="11" customFormat="1" ht="30">
      <c r="A124" s="96" t="s">
        <v>504</v>
      </c>
      <c r="B124" s="106" t="s">
        <v>291</v>
      </c>
      <c r="C124" s="198"/>
      <c r="D124" s="204"/>
      <c r="E124" s="204"/>
      <c r="F124" s="198"/>
      <c r="G124" s="200">
        <v>1380</v>
      </c>
      <c r="H124" s="200">
        <v>1380</v>
      </c>
      <c r="I124" s="201">
        <v>1380</v>
      </c>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row>
    <row r="125" spans="1:52" s="11" customFormat="1" ht="14.25">
      <c r="A125" s="100"/>
      <c r="B125" s="114" t="s">
        <v>693</v>
      </c>
      <c r="C125" s="198">
        <v>719.5</v>
      </c>
      <c r="D125" s="204">
        <v>0</v>
      </c>
      <c r="E125" s="204">
        <v>0</v>
      </c>
      <c r="F125" s="198">
        <v>719.5</v>
      </c>
      <c r="G125" s="204">
        <v>0</v>
      </c>
      <c r="H125" s="204">
        <v>0</v>
      </c>
      <c r="I125" s="199">
        <v>719.5</v>
      </c>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row>
    <row r="126" spans="1:9" ht="15">
      <c r="A126" s="96" t="s">
        <v>257</v>
      </c>
      <c r="B126" s="106" t="s">
        <v>258</v>
      </c>
      <c r="C126" s="200">
        <v>719.5</v>
      </c>
      <c r="D126" s="202"/>
      <c r="E126" s="202"/>
      <c r="F126" s="200">
        <v>719.5</v>
      </c>
      <c r="G126" s="203"/>
      <c r="H126" s="203"/>
      <c r="I126" s="201">
        <v>719.5</v>
      </c>
    </row>
    <row r="127" spans="1:52" s="11" customFormat="1" ht="14.25">
      <c r="A127" s="100"/>
      <c r="B127" s="114" t="s">
        <v>557</v>
      </c>
      <c r="C127" s="198">
        <v>457.2</v>
      </c>
      <c r="D127" s="198">
        <v>198.6</v>
      </c>
      <c r="E127" s="198">
        <v>70.1</v>
      </c>
      <c r="F127" s="198">
        <v>188.5</v>
      </c>
      <c r="G127" s="198">
        <v>242.8</v>
      </c>
      <c r="H127" s="198">
        <v>242.8</v>
      </c>
      <c r="I127" s="199">
        <v>700</v>
      </c>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row>
    <row r="128" spans="1:9" ht="15">
      <c r="A128" s="96" t="s">
        <v>171</v>
      </c>
      <c r="B128" s="106" t="s">
        <v>172</v>
      </c>
      <c r="C128" s="200">
        <v>457.2</v>
      </c>
      <c r="D128" s="200">
        <v>198.6</v>
      </c>
      <c r="E128" s="200">
        <v>70.1</v>
      </c>
      <c r="F128" s="200">
        <v>188.5</v>
      </c>
      <c r="G128" s="201">
        <v>242.8</v>
      </c>
      <c r="H128" s="201">
        <v>242.8</v>
      </c>
      <c r="I128" s="201">
        <v>700</v>
      </c>
    </row>
    <row r="129" spans="1:52" s="11" customFormat="1" ht="14.25">
      <c r="A129" s="100"/>
      <c r="B129" s="103" t="s">
        <v>87</v>
      </c>
      <c r="C129" s="198">
        <v>5570064.4</v>
      </c>
      <c r="D129" s="204">
        <v>0</v>
      </c>
      <c r="E129" s="204">
        <v>0</v>
      </c>
      <c r="F129" s="198">
        <v>5570064.4</v>
      </c>
      <c r="G129" s="198">
        <v>325227.6</v>
      </c>
      <c r="H129" s="198">
        <v>22664.2</v>
      </c>
      <c r="I129" s="199">
        <v>5895292</v>
      </c>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row>
    <row r="130" spans="1:9" ht="15">
      <c r="A130" s="92" t="s">
        <v>351</v>
      </c>
      <c r="B130" s="106" t="s">
        <v>47</v>
      </c>
      <c r="C130" s="200">
        <v>1415.3</v>
      </c>
      <c r="D130" s="200"/>
      <c r="E130" s="200"/>
      <c r="F130" s="200">
        <v>1415.3</v>
      </c>
      <c r="G130" s="201">
        <v>17014.2</v>
      </c>
      <c r="H130" s="201">
        <v>17014.2</v>
      </c>
      <c r="I130" s="201">
        <v>18429.5</v>
      </c>
    </row>
    <row r="131" spans="1:9" ht="75">
      <c r="A131" s="96" t="s">
        <v>100</v>
      </c>
      <c r="B131" s="106" t="s">
        <v>49</v>
      </c>
      <c r="C131" s="200"/>
      <c r="D131" s="200"/>
      <c r="E131" s="200"/>
      <c r="F131" s="200"/>
      <c r="G131" s="201">
        <v>243961.7</v>
      </c>
      <c r="H131" s="201"/>
      <c r="I131" s="201">
        <v>243961.7</v>
      </c>
    </row>
    <row r="132" spans="1:9" ht="15">
      <c r="A132" s="92" t="s">
        <v>99</v>
      </c>
      <c r="B132" s="106" t="s">
        <v>50</v>
      </c>
      <c r="C132" s="200">
        <v>10000</v>
      </c>
      <c r="D132" s="200"/>
      <c r="E132" s="200"/>
      <c r="F132" s="200">
        <v>10000</v>
      </c>
      <c r="G132" s="201"/>
      <c r="H132" s="201"/>
      <c r="I132" s="201">
        <v>10000</v>
      </c>
    </row>
    <row r="133" spans="1:9" s="11" customFormat="1" ht="30">
      <c r="A133" s="92" t="s">
        <v>97</v>
      </c>
      <c r="B133" s="115" t="s">
        <v>321</v>
      </c>
      <c r="C133" s="200">
        <v>69668.5</v>
      </c>
      <c r="D133" s="206"/>
      <c r="E133" s="206"/>
      <c r="F133" s="206">
        <v>69668.5</v>
      </c>
      <c r="G133" s="199"/>
      <c r="H133" s="199"/>
      <c r="I133" s="201">
        <v>69668.5</v>
      </c>
    </row>
    <row r="134" spans="1:9" s="11" customFormat="1" ht="15">
      <c r="A134" s="92" t="s">
        <v>400</v>
      </c>
      <c r="B134" s="116" t="s">
        <v>379</v>
      </c>
      <c r="C134" s="200">
        <v>1412105.2</v>
      </c>
      <c r="D134" s="206"/>
      <c r="E134" s="206"/>
      <c r="F134" s="206">
        <v>1412105.2</v>
      </c>
      <c r="G134" s="199"/>
      <c r="H134" s="206"/>
      <c r="I134" s="201">
        <v>1412105.2</v>
      </c>
    </row>
    <row r="135" spans="1:52" ht="30">
      <c r="A135" s="92" t="s">
        <v>55</v>
      </c>
      <c r="B135" s="115" t="s">
        <v>556</v>
      </c>
      <c r="C135" s="205">
        <v>136200.3</v>
      </c>
      <c r="D135" s="200"/>
      <c r="E135" s="200"/>
      <c r="F135" s="205">
        <v>136200.3</v>
      </c>
      <c r="G135" s="201"/>
      <c r="H135" s="200"/>
      <c r="I135" s="201">
        <v>136200.3</v>
      </c>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row>
    <row r="136" spans="1:9" s="11" customFormat="1" ht="60">
      <c r="A136" s="92" t="s">
        <v>56</v>
      </c>
      <c r="B136" s="118" t="s">
        <v>554</v>
      </c>
      <c r="C136" s="200">
        <v>17664.5</v>
      </c>
      <c r="D136" s="206"/>
      <c r="E136" s="206"/>
      <c r="F136" s="205">
        <v>17664.5</v>
      </c>
      <c r="G136" s="199"/>
      <c r="H136" s="206"/>
      <c r="I136" s="201">
        <v>17664.5</v>
      </c>
    </row>
    <row r="137" spans="1:9" s="11" customFormat="1" ht="45">
      <c r="A137" s="92" t="s">
        <v>57</v>
      </c>
      <c r="B137" s="118" t="s">
        <v>555</v>
      </c>
      <c r="C137" s="200">
        <v>25180.1</v>
      </c>
      <c r="D137" s="206"/>
      <c r="E137" s="206"/>
      <c r="F137" s="206">
        <v>25180.1</v>
      </c>
      <c r="G137" s="199"/>
      <c r="H137" s="206"/>
      <c r="I137" s="201">
        <v>25180.1</v>
      </c>
    </row>
    <row r="138" spans="1:52" ht="45">
      <c r="A138" s="92" t="s">
        <v>270</v>
      </c>
      <c r="B138" s="118" t="s">
        <v>86</v>
      </c>
      <c r="C138" s="200">
        <v>2436787.2</v>
      </c>
      <c r="D138" s="206"/>
      <c r="E138" s="206"/>
      <c r="F138" s="206">
        <v>2436787.2</v>
      </c>
      <c r="G138" s="199"/>
      <c r="H138" s="199"/>
      <c r="I138" s="201">
        <v>2436787.2</v>
      </c>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row>
    <row r="139" spans="1:9" s="11" customFormat="1" ht="75">
      <c r="A139" s="92" t="s">
        <v>281</v>
      </c>
      <c r="B139" s="120" t="s">
        <v>656</v>
      </c>
      <c r="C139" s="200">
        <v>877291.8</v>
      </c>
      <c r="D139" s="206"/>
      <c r="E139" s="206"/>
      <c r="F139" s="206">
        <v>877291.8</v>
      </c>
      <c r="G139" s="201"/>
      <c r="H139" s="201"/>
      <c r="I139" s="201">
        <v>877291.8</v>
      </c>
    </row>
    <row r="140" spans="1:9" s="11" customFormat="1" ht="180">
      <c r="A140" s="92" t="s">
        <v>282</v>
      </c>
      <c r="B140" s="107" t="s">
        <v>115</v>
      </c>
      <c r="C140" s="200">
        <v>237229.4</v>
      </c>
      <c r="D140" s="200"/>
      <c r="E140" s="200"/>
      <c r="F140" s="200">
        <v>237229.4</v>
      </c>
      <c r="G140" s="201"/>
      <c r="H140" s="201"/>
      <c r="I140" s="201">
        <v>237229.4</v>
      </c>
    </row>
    <row r="141" spans="1:9" s="11" customFormat="1" ht="45">
      <c r="A141" s="92" t="s">
        <v>347</v>
      </c>
      <c r="B141" s="107" t="s">
        <v>328</v>
      </c>
      <c r="C141" s="200">
        <v>105555.5</v>
      </c>
      <c r="D141" s="200"/>
      <c r="E141" s="200"/>
      <c r="F141" s="200">
        <v>105555.5</v>
      </c>
      <c r="G141" s="201"/>
      <c r="H141" s="201"/>
      <c r="I141" s="201">
        <v>105555.5</v>
      </c>
    </row>
    <row r="142" spans="1:9" s="11" customFormat="1" ht="45">
      <c r="A142" s="310" t="s">
        <v>280</v>
      </c>
      <c r="B142" s="107" t="s">
        <v>513</v>
      </c>
      <c r="C142" s="200"/>
      <c r="D142" s="202">
        <v>0</v>
      </c>
      <c r="E142" s="202">
        <v>0</v>
      </c>
      <c r="F142" s="202">
        <v>0</v>
      </c>
      <c r="G142" s="200">
        <v>7618.2</v>
      </c>
      <c r="H142" s="202">
        <v>0</v>
      </c>
      <c r="I142" s="201">
        <v>7618.2</v>
      </c>
    </row>
    <row r="143" spans="1:9" s="11" customFormat="1" ht="30">
      <c r="A143" s="310"/>
      <c r="B143" s="107" t="s">
        <v>285</v>
      </c>
      <c r="C143" s="200"/>
      <c r="D143" s="202"/>
      <c r="E143" s="202"/>
      <c r="F143" s="200"/>
      <c r="G143" s="200">
        <v>7618.2</v>
      </c>
      <c r="H143" s="200"/>
      <c r="I143" s="201">
        <v>7618.2</v>
      </c>
    </row>
    <row r="144" spans="1:52" ht="30">
      <c r="A144" s="92" t="s">
        <v>478</v>
      </c>
      <c r="B144" s="116" t="s">
        <v>479</v>
      </c>
      <c r="C144" s="206">
        <v>2115.2</v>
      </c>
      <c r="D144" s="206"/>
      <c r="E144" s="206"/>
      <c r="F144" s="206">
        <v>2115.2</v>
      </c>
      <c r="G144" s="206"/>
      <c r="H144" s="206"/>
      <c r="I144" s="201">
        <v>2115.2</v>
      </c>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row>
    <row r="145" spans="1:52" ht="43.5" customHeight="1">
      <c r="A145" s="92" t="s">
        <v>177</v>
      </c>
      <c r="B145" s="117" t="s">
        <v>178</v>
      </c>
      <c r="C145" s="206">
        <v>0</v>
      </c>
      <c r="D145" s="206"/>
      <c r="E145" s="206"/>
      <c r="F145" s="206"/>
      <c r="G145" s="206">
        <v>50983.5</v>
      </c>
      <c r="H145" s="206"/>
      <c r="I145" s="201">
        <v>50983.5</v>
      </c>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row>
    <row r="146" spans="1:52" ht="30">
      <c r="A146" s="92" t="s">
        <v>110</v>
      </c>
      <c r="B146" s="107" t="s">
        <v>507</v>
      </c>
      <c r="C146" s="206">
        <v>107349</v>
      </c>
      <c r="D146" s="124"/>
      <c r="E146" s="124"/>
      <c r="F146" s="206">
        <v>107349</v>
      </c>
      <c r="G146" s="200"/>
      <c r="H146" s="200"/>
      <c r="I146" s="201">
        <v>107349</v>
      </c>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row>
    <row r="147" spans="1:9" s="11" customFormat="1" ht="96" customHeight="1">
      <c r="A147" s="92" t="s">
        <v>98</v>
      </c>
      <c r="B147" s="117" t="s">
        <v>399</v>
      </c>
      <c r="C147" s="200">
        <v>22623.4</v>
      </c>
      <c r="D147" s="200"/>
      <c r="E147" s="200"/>
      <c r="F147" s="200">
        <v>22623.4</v>
      </c>
      <c r="G147" s="201"/>
      <c r="H147" s="201"/>
      <c r="I147" s="201">
        <v>22623.4</v>
      </c>
    </row>
    <row r="148" spans="1:9" s="11" customFormat="1" ht="15">
      <c r="A148" s="92" t="s">
        <v>317</v>
      </c>
      <c r="B148" s="117" t="s">
        <v>318</v>
      </c>
      <c r="C148" s="200">
        <v>55555.2</v>
      </c>
      <c r="D148" s="200"/>
      <c r="E148" s="200"/>
      <c r="F148" s="200">
        <v>55555.2</v>
      </c>
      <c r="G148" s="200">
        <v>5650</v>
      </c>
      <c r="H148" s="200">
        <v>5650</v>
      </c>
      <c r="I148" s="201">
        <v>61205.2</v>
      </c>
    </row>
    <row r="149" spans="1:9" s="11" customFormat="1" ht="45">
      <c r="A149" s="92" t="s">
        <v>457</v>
      </c>
      <c r="B149" s="107" t="s">
        <v>456</v>
      </c>
      <c r="C149" s="205">
        <v>330.2</v>
      </c>
      <c r="D149" s="200"/>
      <c r="E149" s="200"/>
      <c r="F149" s="200">
        <v>330.2</v>
      </c>
      <c r="G149" s="201"/>
      <c r="H149" s="200"/>
      <c r="I149" s="201">
        <v>330.2</v>
      </c>
    </row>
    <row r="150" spans="1:9" s="11" customFormat="1" ht="15.75">
      <c r="A150" s="92" t="s">
        <v>352</v>
      </c>
      <c r="B150" s="20" t="s">
        <v>13</v>
      </c>
      <c r="C150" s="86">
        <v>52993.6</v>
      </c>
      <c r="D150" s="83"/>
      <c r="E150" s="83"/>
      <c r="F150" s="83">
        <v>52993.6</v>
      </c>
      <c r="G150" s="84"/>
      <c r="H150" s="83"/>
      <c r="I150" s="84">
        <v>52993.6</v>
      </c>
    </row>
    <row r="151" spans="1:52" s="11" customFormat="1" ht="14.25">
      <c r="A151" s="314" t="s">
        <v>85</v>
      </c>
      <c r="B151" s="314"/>
      <c r="C151" s="199">
        <v>9287203.5</v>
      </c>
      <c r="D151" s="199">
        <v>1441612.9</v>
      </c>
      <c r="E151" s="199">
        <v>323938.8</v>
      </c>
      <c r="F151" s="199">
        <v>7521651.799999998</v>
      </c>
      <c r="G151" s="199">
        <v>1349336.8</v>
      </c>
      <c r="H151" s="199">
        <v>871758.9</v>
      </c>
      <c r="I151" s="199">
        <v>10636540.299999999</v>
      </c>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row>
    <row r="152" ht="15">
      <c r="C152" s="69"/>
    </row>
    <row r="153" ht="15">
      <c r="C153" s="69"/>
    </row>
    <row r="154" ht="15">
      <c r="C154" s="69"/>
    </row>
    <row r="155" ht="15">
      <c r="C155" s="69"/>
    </row>
    <row r="156" ht="15">
      <c r="C156" s="69"/>
    </row>
    <row r="157" ht="15">
      <c r="C157" s="69"/>
    </row>
    <row r="158" ht="15">
      <c r="C158" s="69"/>
    </row>
    <row r="159" ht="15">
      <c r="C159" s="69"/>
    </row>
    <row r="160" ht="15">
      <c r="C160" s="69"/>
    </row>
    <row r="161" ht="15">
      <c r="C161" s="69"/>
    </row>
    <row r="162" ht="15">
      <c r="C162" s="69"/>
    </row>
    <row r="163" ht="15">
      <c r="C163" s="69"/>
    </row>
    <row r="164" ht="15">
      <c r="C164" s="69"/>
    </row>
    <row r="165" ht="15">
      <c r="C165" s="69"/>
    </row>
    <row r="166" ht="15">
      <c r="C166" s="69"/>
    </row>
    <row r="167" ht="15">
      <c r="C167" s="69"/>
    </row>
    <row r="168" ht="15">
      <c r="C168" s="69"/>
    </row>
    <row r="169" ht="15">
      <c r="C169" s="69"/>
    </row>
    <row r="170" ht="15">
      <c r="C170" s="69"/>
    </row>
    <row r="171" ht="15">
      <c r="C171" s="69"/>
    </row>
    <row r="172" ht="15">
      <c r="C172" s="69"/>
    </row>
    <row r="173" ht="15">
      <c r="C173" s="69"/>
    </row>
    <row r="174" ht="15">
      <c r="C174" s="69"/>
    </row>
    <row r="175" ht="15">
      <c r="C175" s="69"/>
    </row>
    <row r="176" ht="15">
      <c r="C176" s="69"/>
    </row>
    <row r="177" ht="15">
      <c r="C177" s="69"/>
    </row>
    <row r="178" ht="15">
      <c r="C178" s="69"/>
    </row>
    <row r="179" ht="15">
      <c r="C179" s="69"/>
    </row>
    <row r="180" ht="15">
      <c r="C180" s="69"/>
    </row>
    <row r="181" ht="15">
      <c r="C181" s="69"/>
    </row>
    <row r="182" ht="15">
      <c r="C182" s="69"/>
    </row>
    <row r="183" ht="15">
      <c r="C183" s="69"/>
    </row>
    <row r="184" ht="15">
      <c r="C184" s="69"/>
    </row>
    <row r="185" ht="15">
      <c r="C185" s="69"/>
    </row>
    <row r="186" ht="15">
      <c r="C186" s="69"/>
    </row>
    <row r="187" ht="15">
      <c r="C187" s="69"/>
    </row>
    <row r="188" ht="15">
      <c r="C188" s="69"/>
    </row>
    <row r="189" ht="15">
      <c r="C189" s="69"/>
    </row>
    <row r="190" ht="15">
      <c r="C190" s="69"/>
    </row>
    <row r="191" ht="15">
      <c r="C191" s="69"/>
    </row>
    <row r="192" ht="15">
      <c r="C192" s="69"/>
    </row>
    <row r="193" ht="15">
      <c r="C193" s="69"/>
    </row>
    <row r="194" ht="15">
      <c r="C194" s="69"/>
    </row>
    <row r="195" ht="15">
      <c r="C195" s="69"/>
    </row>
    <row r="196" ht="15">
      <c r="C196" s="69"/>
    </row>
    <row r="197" ht="15">
      <c r="C197" s="69"/>
    </row>
    <row r="198" ht="15">
      <c r="C198" s="69"/>
    </row>
    <row r="199" ht="15">
      <c r="C199" s="69"/>
    </row>
    <row r="200" ht="15">
      <c r="C200" s="69"/>
    </row>
    <row r="201" ht="15">
      <c r="C201" s="69"/>
    </row>
    <row r="202" ht="15">
      <c r="C202" s="69"/>
    </row>
    <row r="203" ht="15">
      <c r="C203" s="69"/>
    </row>
    <row r="204" ht="15">
      <c r="C204" s="69"/>
    </row>
    <row r="205" ht="15">
      <c r="C205" s="69"/>
    </row>
    <row r="206" ht="15">
      <c r="C206" s="69"/>
    </row>
    <row r="207" ht="15">
      <c r="C207" s="69"/>
    </row>
    <row r="208" ht="15">
      <c r="C208" s="69"/>
    </row>
    <row r="209" ht="15">
      <c r="C209" s="69"/>
    </row>
    <row r="210" ht="15">
      <c r="C210" s="69"/>
    </row>
    <row r="211" ht="15">
      <c r="C211" s="69"/>
    </row>
    <row r="212" ht="15">
      <c r="C212" s="69"/>
    </row>
    <row r="213" ht="15">
      <c r="C213" s="69"/>
    </row>
    <row r="214" ht="15">
      <c r="C214" s="69"/>
    </row>
    <row r="215" ht="15">
      <c r="C215" s="69"/>
    </row>
    <row r="216" ht="15">
      <c r="C216" s="69"/>
    </row>
  </sheetData>
  <sheetProtection/>
  <mergeCells count="25">
    <mergeCell ref="A9:I9"/>
    <mergeCell ref="G10:I10"/>
    <mergeCell ref="I11:I13"/>
    <mergeCell ref="C12:C13"/>
    <mergeCell ref="G12:G13"/>
    <mergeCell ref="C11:F11"/>
    <mergeCell ref="A11:A13"/>
    <mergeCell ref="B11:B13"/>
    <mergeCell ref="D12:F12"/>
    <mergeCell ref="G11:H11"/>
    <mergeCell ref="A120:A121"/>
    <mergeCell ref="A55:A56"/>
    <mergeCell ref="A98:A99"/>
    <mergeCell ref="A100:A101"/>
    <mergeCell ref="A114:A115"/>
    <mergeCell ref="G1:I1"/>
    <mergeCell ref="G2:I2"/>
    <mergeCell ref="G3:I3"/>
    <mergeCell ref="A8:I8"/>
    <mergeCell ref="A106:A108"/>
    <mergeCell ref="A36:A37"/>
    <mergeCell ref="A28:A30"/>
    <mergeCell ref="A151:B151"/>
    <mergeCell ref="A142:A143"/>
    <mergeCell ref="A103:A105"/>
  </mergeCells>
  <printOptions/>
  <pageMargins left="1.1811023622047245" right="0.3937007874015748" top="0.7874015748031497" bottom="0.7874015748031497" header="0.2362204724409449" footer="0.15748031496062992"/>
  <pageSetup firstPageNumber="7" useFirstPageNumber="1" fitToHeight="4" horizontalDpi="600" verticalDpi="600" orientation="portrait" paperSize="9" scale="48" r:id="rId1"/>
  <headerFooter alignWithMargins="0">
    <oddHeader>&amp;C&amp;12&amp;P</oddHeader>
  </headerFooter>
  <rowBreaks count="1" manualBreakCount="1">
    <brk id="58" max="8" man="1"/>
  </rowBreaks>
</worksheet>
</file>

<file path=xl/worksheets/sheet4.xml><?xml version="1.0" encoding="utf-8"?>
<worksheet xmlns="http://schemas.openxmlformats.org/spreadsheetml/2006/main" xmlns:r="http://schemas.openxmlformats.org/officeDocument/2006/relationships">
  <sheetPr>
    <tabColor indexed="11"/>
    <pageSetUpPr fitToPage="1"/>
  </sheetPr>
  <dimension ref="A1:AF142"/>
  <sheetViews>
    <sheetView view="pageBreakPreview" zoomScale="80" zoomScaleNormal="75" zoomScaleSheetLayoutView="80" zoomScalePageLayoutView="0" workbookViewId="0" topLeftCell="A4">
      <pane xSplit="1" ySplit="7" topLeftCell="S56" activePane="bottomRight" state="frozen"/>
      <selection pane="topLeft" activeCell="C67" sqref="C67"/>
      <selection pane="topRight" activeCell="C67" sqref="C67"/>
      <selection pane="bottomLeft" activeCell="C67" sqref="C67"/>
      <selection pane="bottomRight" activeCell="A58" sqref="A58:IV99"/>
    </sheetView>
  </sheetViews>
  <sheetFormatPr defaultColWidth="7.875" defaultRowHeight="12.75"/>
  <cols>
    <col min="1" max="1" width="22.875" style="3" customWidth="1"/>
    <col min="2" max="2" width="19.875" style="3" customWidth="1"/>
    <col min="3" max="3" width="26.25390625" style="3" customWidth="1"/>
    <col min="4" max="4" width="18.00390625" style="3" customWidth="1"/>
    <col min="5" max="5" width="36.75390625" style="3" customWidth="1"/>
    <col min="6" max="6" width="14.625" style="3" customWidth="1"/>
    <col min="7" max="7" width="15.25390625" style="3" customWidth="1"/>
    <col min="8" max="8" width="12.875" style="3" customWidth="1"/>
    <col min="9" max="9" width="15.25390625" style="3" customWidth="1"/>
    <col min="10" max="10" width="25.625" style="3" customWidth="1"/>
    <col min="11" max="11" width="24.625" style="3" customWidth="1"/>
    <col min="12" max="12" width="15.25390625" style="3" customWidth="1"/>
    <col min="13" max="13" width="15.75390625" style="3" customWidth="1"/>
    <col min="14" max="14" width="16.125" style="3" customWidth="1"/>
    <col min="15" max="15" width="18.25390625" style="3" customWidth="1"/>
    <col min="16" max="16" width="25.00390625" style="3" customWidth="1"/>
    <col min="17" max="17" width="25.25390625" style="3" customWidth="1"/>
    <col min="18" max="20" width="14.875" style="3" customWidth="1"/>
    <col min="21" max="21" width="13.75390625" style="3" customWidth="1"/>
    <col min="22" max="22" width="15.625" style="3" customWidth="1"/>
    <col min="23" max="23" width="25.875" style="3" customWidth="1"/>
    <col min="24" max="24" width="24.875" style="3" customWidth="1"/>
    <col min="25" max="25" width="31.625" style="3" customWidth="1"/>
    <col min="26" max="26" width="17.125" style="3" customWidth="1"/>
    <col min="27" max="28" width="15.75390625" style="3" customWidth="1"/>
    <col min="29" max="30" width="16.25390625" style="3" customWidth="1"/>
    <col min="31" max="31" width="17.375" style="3" customWidth="1"/>
    <col min="32" max="32" width="19.625" style="23" customWidth="1"/>
    <col min="33" max="16384" width="7.875" style="3" customWidth="1"/>
  </cols>
  <sheetData>
    <row r="1" spans="1:32" ht="12.7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262"/>
    </row>
    <row r="2" spans="1:32" ht="22.5" customHeight="1">
      <c r="A2" s="7"/>
      <c r="B2" s="7"/>
      <c r="C2" s="7"/>
      <c r="D2" s="7"/>
      <c r="E2" s="7"/>
      <c r="F2" s="7"/>
      <c r="G2" s="7"/>
      <c r="H2" s="7"/>
      <c r="I2" s="7"/>
      <c r="J2" s="7"/>
      <c r="K2" s="7"/>
      <c r="L2" s="7"/>
      <c r="M2" s="7"/>
      <c r="N2" s="94" t="s">
        <v>392</v>
      </c>
      <c r="O2" s="7"/>
      <c r="P2" s="7"/>
      <c r="Q2" s="7"/>
      <c r="R2" s="7"/>
      <c r="S2" s="7"/>
      <c r="T2" s="7"/>
      <c r="U2" s="7"/>
      <c r="V2" s="7"/>
      <c r="W2" s="7"/>
      <c r="X2" s="7"/>
      <c r="Y2" s="7"/>
      <c r="Z2" s="7"/>
      <c r="AA2" s="7"/>
      <c r="AB2" s="7"/>
      <c r="AC2" s="7"/>
      <c r="AD2" s="7"/>
      <c r="AE2" s="7"/>
      <c r="AF2" s="7"/>
    </row>
    <row r="3" spans="1:32" ht="22.5" customHeight="1">
      <c r="A3" s="7"/>
      <c r="B3" s="7"/>
      <c r="C3" s="7"/>
      <c r="D3" s="7"/>
      <c r="E3" s="7"/>
      <c r="F3" s="7"/>
      <c r="G3" s="7"/>
      <c r="H3" s="7"/>
      <c r="I3" s="7"/>
      <c r="J3" s="7"/>
      <c r="K3" s="7"/>
      <c r="L3" s="7"/>
      <c r="M3" s="7"/>
      <c r="N3" s="263" t="s">
        <v>329</v>
      </c>
      <c r="O3" s="7"/>
      <c r="P3" s="264"/>
      <c r="Q3" s="264"/>
      <c r="R3" s="264"/>
      <c r="S3" s="264"/>
      <c r="T3" s="264"/>
      <c r="U3" s="7"/>
      <c r="V3" s="7"/>
      <c r="W3" s="7"/>
      <c r="X3" s="7"/>
      <c r="Y3" s="7"/>
      <c r="Z3" s="7"/>
      <c r="AA3" s="7"/>
      <c r="AB3" s="7"/>
      <c r="AC3" s="7"/>
      <c r="AD3" s="7"/>
      <c r="AE3" s="7"/>
      <c r="AF3" s="264"/>
    </row>
    <row r="4" spans="1:32" ht="23.25" customHeight="1">
      <c r="A4" s="7"/>
      <c r="B4" s="302" t="s">
        <v>432</v>
      </c>
      <c r="C4" s="302"/>
      <c r="D4" s="302"/>
      <c r="E4" s="302"/>
      <c r="F4" s="302"/>
      <c r="G4" s="302"/>
      <c r="H4" s="302"/>
      <c r="I4" s="302"/>
      <c r="J4" s="302"/>
      <c r="K4" s="302"/>
      <c r="L4" s="266"/>
      <c r="M4" s="266"/>
      <c r="N4" s="266"/>
      <c r="O4" s="266"/>
      <c r="P4" s="266"/>
      <c r="Q4" s="266"/>
      <c r="R4" s="266"/>
      <c r="S4" s="266"/>
      <c r="T4" s="266"/>
      <c r="U4" s="265"/>
      <c r="V4" s="265"/>
      <c r="W4" s="265"/>
      <c r="X4" s="265"/>
      <c r="Y4" s="265"/>
      <c r="Z4" s="265"/>
      <c r="AA4" s="265"/>
      <c r="AB4" s="265"/>
      <c r="AC4" s="265"/>
      <c r="AD4" s="265"/>
      <c r="AE4" s="265"/>
      <c r="AF4" s="265"/>
    </row>
    <row r="5" spans="1:32" ht="15" customHeight="1">
      <c r="A5" s="267"/>
      <c r="B5" s="267"/>
      <c r="C5" s="267"/>
      <c r="D5" s="267"/>
      <c r="E5" s="267"/>
      <c r="F5" s="267"/>
      <c r="G5" s="267"/>
      <c r="H5" s="267"/>
      <c r="I5" s="267"/>
      <c r="J5" s="7"/>
      <c r="K5" s="268"/>
      <c r="L5" s="269"/>
      <c r="M5" s="7"/>
      <c r="N5" s="267"/>
      <c r="O5" s="269" t="s">
        <v>78</v>
      </c>
      <c r="P5" s="7"/>
      <c r="Q5" s="269"/>
      <c r="R5" s="269"/>
      <c r="S5" s="269"/>
      <c r="T5" s="269"/>
      <c r="U5" s="267"/>
      <c r="V5" s="267"/>
      <c r="W5" s="267"/>
      <c r="X5" s="267"/>
      <c r="Y5" s="267"/>
      <c r="Z5" s="267"/>
      <c r="AA5" s="267"/>
      <c r="AB5" s="267"/>
      <c r="AC5" s="267"/>
      <c r="AD5" s="267"/>
      <c r="AE5" s="267"/>
      <c r="AF5" s="269" t="s">
        <v>78</v>
      </c>
    </row>
    <row r="6" spans="1:32" s="228" customFormat="1" ht="15" customHeight="1">
      <c r="A6" s="299" t="s">
        <v>431</v>
      </c>
      <c r="B6" s="299" t="s">
        <v>88</v>
      </c>
      <c r="C6" s="299"/>
      <c r="D6" s="299"/>
      <c r="E6" s="299"/>
      <c r="F6" s="299"/>
      <c r="G6" s="299"/>
      <c r="H6" s="299"/>
      <c r="I6" s="299"/>
      <c r="J6" s="299"/>
      <c r="K6" s="299"/>
      <c r="L6" s="299"/>
      <c r="M6" s="299"/>
      <c r="N6" s="299"/>
      <c r="O6" s="299"/>
      <c r="P6" s="299"/>
      <c r="Q6" s="299"/>
      <c r="R6" s="299"/>
      <c r="S6" s="299"/>
      <c r="T6" s="299"/>
      <c r="U6" s="294" t="s">
        <v>659</v>
      </c>
      <c r="V6" s="294"/>
      <c r="W6" s="294"/>
      <c r="X6" s="294"/>
      <c r="Y6" s="294"/>
      <c r="Z6" s="307" t="s">
        <v>610</v>
      </c>
      <c r="AA6" s="308"/>
      <c r="AB6" s="308"/>
      <c r="AC6" s="308"/>
      <c r="AD6" s="308"/>
      <c r="AE6" s="300" t="s">
        <v>321</v>
      </c>
      <c r="AF6" s="301" t="s">
        <v>89</v>
      </c>
    </row>
    <row r="7" spans="1:32" s="228" customFormat="1" ht="39.75" customHeight="1">
      <c r="A7" s="299"/>
      <c r="B7" s="300" t="s">
        <v>612</v>
      </c>
      <c r="C7" s="300" t="s">
        <v>493</v>
      </c>
      <c r="D7" s="300" t="s">
        <v>608</v>
      </c>
      <c r="E7" s="300" t="s">
        <v>381</v>
      </c>
      <c r="F7" s="300" t="s">
        <v>283</v>
      </c>
      <c r="G7" s="300"/>
      <c r="H7" s="300"/>
      <c r="I7" s="300"/>
      <c r="J7" s="300"/>
      <c r="K7" s="300" t="s">
        <v>196</v>
      </c>
      <c r="L7" s="300" t="s">
        <v>613</v>
      </c>
      <c r="M7" s="300" t="s">
        <v>385</v>
      </c>
      <c r="N7" s="300" t="s">
        <v>242</v>
      </c>
      <c r="O7" s="300" t="s">
        <v>243</v>
      </c>
      <c r="P7" s="300" t="s">
        <v>390</v>
      </c>
      <c r="Q7" s="300" t="s">
        <v>389</v>
      </c>
      <c r="R7" s="300" t="s">
        <v>674</v>
      </c>
      <c r="S7" s="304" t="s">
        <v>576</v>
      </c>
      <c r="T7" s="300" t="s">
        <v>2</v>
      </c>
      <c r="U7" s="300" t="s">
        <v>391</v>
      </c>
      <c r="V7" s="300"/>
      <c r="W7" s="300"/>
      <c r="X7" s="300"/>
      <c r="Y7" s="300"/>
      <c r="Z7" s="304" t="s">
        <v>571</v>
      </c>
      <c r="AA7" s="304" t="s">
        <v>572</v>
      </c>
      <c r="AB7" s="304" t="s">
        <v>573</v>
      </c>
      <c r="AC7" s="304" t="s">
        <v>574</v>
      </c>
      <c r="AD7" s="289" t="s">
        <v>575</v>
      </c>
      <c r="AE7" s="300"/>
      <c r="AF7" s="301"/>
    </row>
    <row r="8" spans="1:32" s="228" customFormat="1" ht="18" customHeight="1">
      <c r="A8" s="299"/>
      <c r="B8" s="300"/>
      <c r="C8" s="300"/>
      <c r="D8" s="300"/>
      <c r="E8" s="300"/>
      <c r="F8" s="304" t="s">
        <v>694</v>
      </c>
      <c r="G8" s="289" t="s">
        <v>58</v>
      </c>
      <c r="H8" s="290"/>
      <c r="I8" s="304" t="s">
        <v>284</v>
      </c>
      <c r="J8" s="304" t="s">
        <v>59</v>
      </c>
      <c r="K8" s="300"/>
      <c r="L8" s="300"/>
      <c r="M8" s="300"/>
      <c r="N8" s="300"/>
      <c r="O8" s="300"/>
      <c r="P8" s="300"/>
      <c r="Q8" s="300"/>
      <c r="R8" s="300"/>
      <c r="S8" s="305"/>
      <c r="T8" s="300"/>
      <c r="U8" s="304" t="s">
        <v>179</v>
      </c>
      <c r="V8" s="307" t="s">
        <v>446</v>
      </c>
      <c r="W8" s="308"/>
      <c r="X8" s="308"/>
      <c r="Y8" s="298"/>
      <c r="Z8" s="305"/>
      <c r="AA8" s="305"/>
      <c r="AB8" s="305"/>
      <c r="AC8" s="305"/>
      <c r="AD8" s="293"/>
      <c r="AE8" s="300"/>
      <c r="AF8" s="301"/>
    </row>
    <row r="9" spans="1:32" s="228" customFormat="1" ht="148.5" customHeight="1">
      <c r="A9" s="299"/>
      <c r="B9" s="300"/>
      <c r="C9" s="300"/>
      <c r="D9" s="300"/>
      <c r="E9" s="300"/>
      <c r="F9" s="305"/>
      <c r="G9" s="291"/>
      <c r="H9" s="292"/>
      <c r="I9" s="305"/>
      <c r="J9" s="305"/>
      <c r="K9" s="300"/>
      <c r="L9" s="300"/>
      <c r="M9" s="300"/>
      <c r="N9" s="300"/>
      <c r="O9" s="300"/>
      <c r="P9" s="300"/>
      <c r="Q9" s="300"/>
      <c r="R9" s="300"/>
      <c r="S9" s="305"/>
      <c r="T9" s="300"/>
      <c r="U9" s="305"/>
      <c r="V9" s="307" t="s">
        <v>448</v>
      </c>
      <c r="W9" s="298"/>
      <c r="X9" s="300" t="s">
        <v>447</v>
      </c>
      <c r="Y9" s="300"/>
      <c r="Z9" s="305"/>
      <c r="AA9" s="305"/>
      <c r="AB9" s="305"/>
      <c r="AC9" s="305"/>
      <c r="AD9" s="293"/>
      <c r="AE9" s="300"/>
      <c r="AF9" s="301"/>
    </row>
    <row r="10" spans="1:32" s="228" customFormat="1" ht="114.75" customHeight="1">
      <c r="A10" s="299"/>
      <c r="B10" s="300"/>
      <c r="C10" s="300"/>
      <c r="D10" s="300"/>
      <c r="E10" s="300"/>
      <c r="F10" s="306"/>
      <c r="G10" s="226" t="s">
        <v>509</v>
      </c>
      <c r="H10" s="226" t="s">
        <v>510</v>
      </c>
      <c r="I10" s="306"/>
      <c r="J10" s="306"/>
      <c r="K10" s="300"/>
      <c r="L10" s="300"/>
      <c r="M10" s="300"/>
      <c r="N10" s="300"/>
      <c r="O10" s="300"/>
      <c r="P10" s="300"/>
      <c r="Q10" s="300"/>
      <c r="R10" s="300"/>
      <c r="S10" s="306"/>
      <c r="T10" s="300"/>
      <c r="U10" s="306"/>
      <c r="V10" s="226" t="s">
        <v>498</v>
      </c>
      <c r="W10" s="226" t="s">
        <v>623</v>
      </c>
      <c r="X10" s="226" t="s">
        <v>624</v>
      </c>
      <c r="Y10" s="226" t="s">
        <v>180</v>
      </c>
      <c r="Z10" s="306"/>
      <c r="AA10" s="306"/>
      <c r="AB10" s="306"/>
      <c r="AC10" s="306"/>
      <c r="AD10" s="291"/>
      <c r="AE10" s="300"/>
      <c r="AF10" s="301"/>
    </row>
    <row r="11" spans="1:32" s="24" customFormat="1" ht="15" customHeight="1">
      <c r="A11" s="259" t="s">
        <v>688</v>
      </c>
      <c r="B11" s="42">
        <v>449331.5</v>
      </c>
      <c r="C11" s="42">
        <v>154129.2</v>
      </c>
      <c r="D11" s="42">
        <v>17709.1</v>
      </c>
      <c r="E11" s="42">
        <v>95851</v>
      </c>
      <c r="F11" s="42">
        <v>90739.1</v>
      </c>
      <c r="G11" s="42"/>
      <c r="H11" s="42"/>
      <c r="I11" s="42">
        <v>3743.2</v>
      </c>
      <c r="J11" s="42">
        <v>1368.7</v>
      </c>
      <c r="K11" s="42">
        <v>2515.5</v>
      </c>
      <c r="L11" s="93"/>
      <c r="M11" s="93"/>
      <c r="N11" s="42"/>
      <c r="O11" s="93"/>
      <c r="P11" s="93"/>
      <c r="Q11" s="93"/>
      <c r="R11" s="93"/>
      <c r="S11" s="93"/>
      <c r="T11" s="93"/>
      <c r="U11" s="233">
        <v>23352.924</v>
      </c>
      <c r="V11" s="233">
        <v>14327.52</v>
      </c>
      <c r="W11" s="233"/>
      <c r="X11" s="233">
        <v>8080.56</v>
      </c>
      <c r="Y11" s="233">
        <v>944.844</v>
      </c>
      <c r="Z11" s="282">
        <v>3834.5</v>
      </c>
      <c r="AA11" s="280"/>
      <c r="AB11" s="280"/>
      <c r="AC11" s="280"/>
      <c r="AD11" s="280"/>
      <c r="AE11" s="277">
        <v>3503.2</v>
      </c>
      <c r="AF11" s="227">
        <v>750226.9239999999</v>
      </c>
    </row>
    <row r="12" spans="1:32" s="25" customFormat="1" ht="15.75" customHeight="1">
      <c r="A12" s="259" t="s">
        <v>680</v>
      </c>
      <c r="B12" s="42">
        <v>18739.3</v>
      </c>
      <c r="C12" s="42">
        <v>3300.6</v>
      </c>
      <c r="D12" s="42">
        <v>268.1</v>
      </c>
      <c r="E12" s="42">
        <v>2316.3</v>
      </c>
      <c r="F12" s="42">
        <v>2131.1</v>
      </c>
      <c r="G12" s="42"/>
      <c r="H12" s="42"/>
      <c r="I12" s="42">
        <v>145.6</v>
      </c>
      <c r="J12" s="42">
        <v>39.6</v>
      </c>
      <c r="K12" s="42">
        <v>219.7</v>
      </c>
      <c r="L12" s="43"/>
      <c r="M12" s="43"/>
      <c r="N12" s="43"/>
      <c r="O12" s="43"/>
      <c r="P12" s="43"/>
      <c r="Q12" s="43"/>
      <c r="R12" s="43"/>
      <c r="S12" s="43"/>
      <c r="T12" s="43"/>
      <c r="U12" s="233">
        <v>332.98</v>
      </c>
      <c r="V12" s="233">
        <v>332.98</v>
      </c>
      <c r="W12" s="233"/>
      <c r="X12" s="233"/>
      <c r="Y12" s="233"/>
      <c r="Z12" s="282">
        <v>225.3</v>
      </c>
      <c r="AA12" s="233"/>
      <c r="AB12" s="233"/>
      <c r="AC12" s="233"/>
      <c r="AD12" s="233"/>
      <c r="AE12" s="278">
        <v>1678.7</v>
      </c>
      <c r="AF12" s="227">
        <v>27080.98</v>
      </c>
    </row>
    <row r="13" spans="1:32" s="25" customFormat="1" ht="15.75" customHeight="1">
      <c r="A13" s="259" t="s">
        <v>681</v>
      </c>
      <c r="B13" s="42">
        <v>65167.5</v>
      </c>
      <c r="C13" s="42">
        <v>40464.3</v>
      </c>
      <c r="D13" s="42">
        <v>472.8</v>
      </c>
      <c r="E13" s="42">
        <v>7539.8</v>
      </c>
      <c r="F13" s="42">
        <v>6760.8</v>
      </c>
      <c r="G13" s="42"/>
      <c r="H13" s="42"/>
      <c r="I13" s="42">
        <v>688.9</v>
      </c>
      <c r="J13" s="42">
        <v>90.1</v>
      </c>
      <c r="K13" s="42">
        <v>408.8</v>
      </c>
      <c r="L13" s="42"/>
      <c r="M13" s="42"/>
      <c r="N13" s="42"/>
      <c r="O13" s="42"/>
      <c r="P13" s="42"/>
      <c r="Q13" s="42"/>
      <c r="R13" s="42"/>
      <c r="S13" s="42"/>
      <c r="T13" s="42"/>
      <c r="U13" s="233">
        <v>943.03</v>
      </c>
      <c r="V13" s="233">
        <v>943.03</v>
      </c>
      <c r="W13" s="233"/>
      <c r="X13" s="233"/>
      <c r="Y13" s="233"/>
      <c r="Z13" s="282">
        <v>383.7</v>
      </c>
      <c r="AA13" s="233"/>
      <c r="AB13" s="233"/>
      <c r="AC13" s="233"/>
      <c r="AD13" s="233"/>
      <c r="AE13" s="278">
        <v>2269.8</v>
      </c>
      <c r="AF13" s="227">
        <v>117649.73</v>
      </c>
    </row>
    <row r="14" spans="1:32" s="25" customFormat="1" ht="15.75" customHeight="1">
      <c r="A14" s="259" t="s">
        <v>33</v>
      </c>
      <c r="B14" s="42">
        <v>10474.5</v>
      </c>
      <c r="C14" s="42">
        <v>3172.4</v>
      </c>
      <c r="D14" s="42">
        <v>6441.4</v>
      </c>
      <c r="E14" s="42">
        <v>256.3</v>
      </c>
      <c r="F14" s="42">
        <v>208</v>
      </c>
      <c r="G14" s="42"/>
      <c r="H14" s="42"/>
      <c r="I14" s="42">
        <v>26.4</v>
      </c>
      <c r="J14" s="42">
        <v>21.9</v>
      </c>
      <c r="K14" s="42">
        <v>225.7</v>
      </c>
      <c r="L14" s="42"/>
      <c r="M14" s="42"/>
      <c r="N14" s="42"/>
      <c r="O14" s="42"/>
      <c r="P14" s="42"/>
      <c r="Q14" s="42"/>
      <c r="R14" s="42"/>
      <c r="S14" s="42"/>
      <c r="T14" s="42"/>
      <c r="U14" s="233">
        <v>109.68</v>
      </c>
      <c r="V14" s="233">
        <v>109.68</v>
      </c>
      <c r="W14" s="233"/>
      <c r="X14" s="233"/>
      <c r="Y14" s="233"/>
      <c r="Z14" s="282">
        <v>139.6</v>
      </c>
      <c r="AA14" s="233"/>
      <c r="AB14" s="233"/>
      <c r="AC14" s="233"/>
      <c r="AD14" s="233"/>
      <c r="AE14" s="278">
        <v>66</v>
      </c>
      <c r="AF14" s="227">
        <v>20885.58</v>
      </c>
    </row>
    <row r="15" spans="1:32" s="25" customFormat="1" ht="15.75" customHeight="1">
      <c r="A15" s="259" t="s">
        <v>682</v>
      </c>
      <c r="B15" s="42">
        <v>166365.9</v>
      </c>
      <c r="C15" s="42">
        <v>82760.6</v>
      </c>
      <c r="D15" s="42">
        <v>15235.5</v>
      </c>
      <c r="E15" s="42">
        <v>12538.9</v>
      </c>
      <c r="F15" s="42">
        <v>11047.8</v>
      </c>
      <c r="G15" s="42"/>
      <c r="H15" s="42"/>
      <c r="I15" s="42">
        <v>960.5</v>
      </c>
      <c r="J15" s="42">
        <v>530.6</v>
      </c>
      <c r="K15" s="42">
        <v>1492.6</v>
      </c>
      <c r="L15" s="42"/>
      <c r="M15" s="42"/>
      <c r="N15" s="42"/>
      <c r="O15" s="42"/>
      <c r="P15" s="42"/>
      <c r="Q15" s="42"/>
      <c r="R15" s="42"/>
      <c r="S15" s="42"/>
      <c r="T15" s="42"/>
      <c r="U15" s="233">
        <v>1775.48</v>
      </c>
      <c r="V15" s="233">
        <v>1775.48</v>
      </c>
      <c r="W15" s="233"/>
      <c r="X15" s="233"/>
      <c r="Y15" s="233"/>
      <c r="Z15" s="282">
        <v>1179.3</v>
      </c>
      <c r="AA15" s="233"/>
      <c r="AB15" s="233"/>
      <c r="AC15" s="233"/>
      <c r="AD15" s="233"/>
      <c r="AE15" s="278">
        <v>3574.7</v>
      </c>
      <c r="AF15" s="227">
        <v>284922.98</v>
      </c>
    </row>
    <row r="16" spans="1:32" s="25" customFormat="1" ht="15.75" customHeight="1">
      <c r="A16" s="259" t="s">
        <v>683</v>
      </c>
      <c r="B16" s="42">
        <v>26334.4</v>
      </c>
      <c r="C16" s="42">
        <v>10377.8</v>
      </c>
      <c r="D16" s="42">
        <v>791.7</v>
      </c>
      <c r="E16" s="42">
        <v>1090.3</v>
      </c>
      <c r="F16" s="42">
        <v>179</v>
      </c>
      <c r="G16" s="42">
        <v>465.7</v>
      </c>
      <c r="H16" s="42">
        <v>183.9</v>
      </c>
      <c r="I16" s="42">
        <v>166.9</v>
      </c>
      <c r="J16" s="42">
        <v>94.8</v>
      </c>
      <c r="K16" s="42">
        <v>340.6</v>
      </c>
      <c r="L16" s="42"/>
      <c r="M16" s="42"/>
      <c r="N16" s="42"/>
      <c r="O16" s="42"/>
      <c r="P16" s="42"/>
      <c r="Q16" s="42"/>
      <c r="R16" s="42"/>
      <c r="S16" s="42"/>
      <c r="T16" s="42"/>
      <c r="U16" s="233">
        <v>290.55</v>
      </c>
      <c r="V16" s="233">
        <v>290.55</v>
      </c>
      <c r="W16" s="233"/>
      <c r="X16" s="233"/>
      <c r="Y16" s="233"/>
      <c r="Z16" s="282">
        <v>239.7</v>
      </c>
      <c r="AA16" s="233"/>
      <c r="AB16" s="233"/>
      <c r="AC16" s="233"/>
      <c r="AD16" s="233"/>
      <c r="AE16" s="278">
        <v>2662.1</v>
      </c>
      <c r="AF16" s="227">
        <v>42127.15</v>
      </c>
    </row>
    <row r="17" spans="1:32" s="25" customFormat="1" ht="15.75" customHeight="1">
      <c r="A17" s="259" t="s">
        <v>684</v>
      </c>
      <c r="B17" s="42">
        <v>41561</v>
      </c>
      <c r="C17" s="42">
        <v>15052</v>
      </c>
      <c r="D17" s="42">
        <v>3310.4</v>
      </c>
      <c r="E17" s="42">
        <v>1427.7</v>
      </c>
      <c r="F17" s="42">
        <v>1144</v>
      </c>
      <c r="G17" s="42"/>
      <c r="H17" s="42"/>
      <c r="I17" s="42">
        <v>160.1</v>
      </c>
      <c r="J17" s="42">
        <v>123.6</v>
      </c>
      <c r="K17" s="42">
        <v>432.9</v>
      </c>
      <c r="L17" s="42"/>
      <c r="M17" s="42"/>
      <c r="N17" s="42"/>
      <c r="O17" s="42"/>
      <c r="P17" s="42"/>
      <c r="Q17" s="42"/>
      <c r="R17" s="42"/>
      <c r="S17" s="42"/>
      <c r="T17" s="42"/>
      <c r="U17" s="233">
        <v>329.31</v>
      </c>
      <c r="V17" s="233">
        <v>329.31</v>
      </c>
      <c r="W17" s="233"/>
      <c r="X17" s="233"/>
      <c r="Y17" s="233"/>
      <c r="Z17" s="282">
        <v>348.7</v>
      </c>
      <c r="AA17" s="233"/>
      <c r="AB17" s="233"/>
      <c r="AC17" s="233"/>
      <c r="AD17" s="233"/>
      <c r="AE17" s="278">
        <v>323.8</v>
      </c>
      <c r="AF17" s="227">
        <v>62785.81</v>
      </c>
    </row>
    <row r="18" spans="1:32" s="25" customFormat="1" ht="15.75" customHeight="1">
      <c r="A18" s="259" t="s">
        <v>685</v>
      </c>
      <c r="B18" s="42">
        <v>27546.7</v>
      </c>
      <c r="C18" s="42">
        <v>8321.4</v>
      </c>
      <c r="D18" s="42">
        <v>3426.9</v>
      </c>
      <c r="E18" s="42">
        <v>554.5</v>
      </c>
      <c r="F18" s="42">
        <v>296</v>
      </c>
      <c r="G18" s="42"/>
      <c r="H18" s="42"/>
      <c r="I18" s="42">
        <v>96.2</v>
      </c>
      <c r="J18" s="42">
        <v>162.3</v>
      </c>
      <c r="K18" s="42">
        <v>231.7</v>
      </c>
      <c r="L18" s="42"/>
      <c r="M18" s="42"/>
      <c r="N18" s="42"/>
      <c r="O18" s="42"/>
      <c r="P18" s="42"/>
      <c r="Q18" s="42"/>
      <c r="R18" s="42"/>
      <c r="S18" s="42"/>
      <c r="T18" s="42"/>
      <c r="U18" s="233">
        <v>346.25</v>
      </c>
      <c r="V18" s="233">
        <v>346.25</v>
      </c>
      <c r="W18" s="233"/>
      <c r="X18" s="233"/>
      <c r="Y18" s="233"/>
      <c r="Z18" s="282">
        <v>282.6</v>
      </c>
      <c r="AA18" s="233"/>
      <c r="AB18" s="233"/>
      <c r="AC18" s="233"/>
      <c r="AD18" s="233"/>
      <c r="AE18" s="278">
        <v>198.4</v>
      </c>
      <c r="AF18" s="227">
        <v>40908.45</v>
      </c>
    </row>
    <row r="19" spans="1:32" s="25" customFormat="1" ht="15.75" customHeight="1">
      <c r="A19" s="259" t="s">
        <v>686</v>
      </c>
      <c r="B19" s="42">
        <v>34595.4</v>
      </c>
      <c r="C19" s="42">
        <v>7009.3</v>
      </c>
      <c r="D19" s="42">
        <v>3659.7</v>
      </c>
      <c r="E19" s="42">
        <v>577.5</v>
      </c>
      <c r="F19" s="42">
        <v>344</v>
      </c>
      <c r="G19" s="42"/>
      <c r="H19" s="42"/>
      <c r="I19" s="42">
        <v>167.9</v>
      </c>
      <c r="J19" s="42">
        <v>65.6</v>
      </c>
      <c r="K19" s="42">
        <v>271</v>
      </c>
      <c r="L19" s="42"/>
      <c r="M19" s="42"/>
      <c r="N19" s="42"/>
      <c r="O19" s="42"/>
      <c r="P19" s="42"/>
      <c r="Q19" s="42"/>
      <c r="R19" s="42"/>
      <c r="S19" s="42"/>
      <c r="T19" s="42"/>
      <c r="U19" s="233">
        <v>439.17</v>
      </c>
      <c r="V19" s="233">
        <v>439.17</v>
      </c>
      <c r="W19" s="233"/>
      <c r="X19" s="233"/>
      <c r="Y19" s="233"/>
      <c r="Z19" s="282">
        <v>220.4</v>
      </c>
      <c r="AA19" s="233"/>
      <c r="AB19" s="233"/>
      <c r="AC19" s="233"/>
      <c r="AD19" s="233"/>
      <c r="AE19" s="278">
        <v>300.4</v>
      </c>
      <c r="AF19" s="227">
        <v>47072.87</v>
      </c>
    </row>
    <row r="20" spans="1:32" s="25" customFormat="1" ht="15.75" customHeight="1">
      <c r="A20" s="259" t="s">
        <v>687</v>
      </c>
      <c r="B20" s="42">
        <v>14926</v>
      </c>
      <c r="C20" s="42">
        <v>8735.3</v>
      </c>
      <c r="D20" s="42">
        <v>43.6</v>
      </c>
      <c r="E20" s="42">
        <v>374.6</v>
      </c>
      <c r="F20" s="42">
        <v>187</v>
      </c>
      <c r="G20" s="42"/>
      <c r="H20" s="42"/>
      <c r="I20" s="42">
        <v>117.6</v>
      </c>
      <c r="J20" s="42">
        <v>70</v>
      </c>
      <c r="K20" s="42">
        <v>440.8</v>
      </c>
      <c r="L20" s="42"/>
      <c r="M20" s="42"/>
      <c r="N20" s="42"/>
      <c r="O20" s="42"/>
      <c r="P20" s="42"/>
      <c r="Q20" s="42"/>
      <c r="R20" s="42"/>
      <c r="S20" s="42"/>
      <c r="T20" s="42"/>
      <c r="U20" s="233">
        <v>290.72</v>
      </c>
      <c r="V20" s="233">
        <v>290.72</v>
      </c>
      <c r="W20" s="233"/>
      <c r="X20" s="233"/>
      <c r="Y20" s="233"/>
      <c r="Z20" s="282">
        <v>134.4</v>
      </c>
      <c r="AA20" s="233"/>
      <c r="AB20" s="233"/>
      <c r="AC20" s="233"/>
      <c r="AD20" s="233"/>
      <c r="AE20" s="278">
        <v>288</v>
      </c>
      <c r="AF20" s="227">
        <v>25233.42</v>
      </c>
    </row>
    <row r="21" spans="1:32" s="25" customFormat="1" ht="15.75" customHeight="1">
      <c r="A21" s="259" t="s">
        <v>689</v>
      </c>
      <c r="B21" s="42">
        <v>43959.2</v>
      </c>
      <c r="C21" s="42">
        <v>27509.5</v>
      </c>
      <c r="D21" s="42">
        <v>251.8</v>
      </c>
      <c r="E21" s="42">
        <v>4507.4</v>
      </c>
      <c r="F21" s="42">
        <v>3814</v>
      </c>
      <c r="G21" s="42"/>
      <c r="H21" s="42"/>
      <c r="I21" s="42">
        <v>275.7</v>
      </c>
      <c r="J21" s="42">
        <v>417.7</v>
      </c>
      <c r="K21" s="42">
        <v>770.2</v>
      </c>
      <c r="L21" s="42"/>
      <c r="M21" s="42"/>
      <c r="N21" s="42"/>
      <c r="O21" s="42"/>
      <c r="P21" s="42"/>
      <c r="Q21" s="42"/>
      <c r="R21" s="42"/>
      <c r="S21" s="42"/>
      <c r="T21" s="42"/>
      <c r="U21" s="233">
        <v>459.51</v>
      </c>
      <c r="V21" s="233">
        <v>459.51</v>
      </c>
      <c r="W21" s="233"/>
      <c r="X21" s="233"/>
      <c r="Y21" s="233"/>
      <c r="Z21" s="282">
        <v>471.1</v>
      </c>
      <c r="AA21" s="233"/>
      <c r="AB21" s="233"/>
      <c r="AC21" s="233"/>
      <c r="AD21" s="233"/>
      <c r="AE21" s="278">
        <v>1224.6</v>
      </c>
      <c r="AF21" s="227">
        <v>79153.31</v>
      </c>
    </row>
    <row r="22" spans="1:32" s="25" customFormat="1" ht="15.75" customHeight="1">
      <c r="A22" s="259" t="s">
        <v>690</v>
      </c>
      <c r="B22" s="42">
        <v>78611.9</v>
      </c>
      <c r="C22" s="42">
        <v>42368.8</v>
      </c>
      <c r="D22" s="42">
        <v>5034.5</v>
      </c>
      <c r="E22" s="42">
        <v>9344.9</v>
      </c>
      <c r="F22" s="42">
        <v>8573.4</v>
      </c>
      <c r="G22" s="42"/>
      <c r="H22" s="42"/>
      <c r="I22" s="42">
        <v>495.9</v>
      </c>
      <c r="J22" s="42">
        <v>275.6</v>
      </c>
      <c r="K22" s="42">
        <v>644.3</v>
      </c>
      <c r="L22" s="42"/>
      <c r="M22" s="42"/>
      <c r="N22" s="42"/>
      <c r="O22" s="42"/>
      <c r="P22" s="42"/>
      <c r="Q22" s="42"/>
      <c r="R22" s="42">
        <v>107349</v>
      </c>
      <c r="S22" s="42"/>
      <c r="T22" s="42"/>
      <c r="U22" s="233">
        <v>914.04</v>
      </c>
      <c r="V22" s="233">
        <v>914.04</v>
      </c>
      <c r="W22" s="233"/>
      <c r="X22" s="233"/>
      <c r="Y22" s="233"/>
      <c r="Z22" s="282">
        <v>1151.7</v>
      </c>
      <c r="AA22" s="233"/>
      <c r="AB22" s="233"/>
      <c r="AC22" s="233"/>
      <c r="AD22" s="233"/>
      <c r="AE22" s="278">
        <v>5566.1</v>
      </c>
      <c r="AF22" s="227">
        <v>250985.24</v>
      </c>
    </row>
    <row r="23" spans="1:32" s="25" customFormat="1" ht="15.75" customHeight="1">
      <c r="A23" s="259" t="s">
        <v>691</v>
      </c>
      <c r="B23" s="42">
        <v>8478.1</v>
      </c>
      <c r="C23" s="42">
        <v>2184.2</v>
      </c>
      <c r="D23" s="42">
        <v>830.7</v>
      </c>
      <c r="E23" s="42">
        <v>109</v>
      </c>
      <c r="F23" s="42">
        <v>77</v>
      </c>
      <c r="G23" s="42"/>
      <c r="H23" s="42"/>
      <c r="I23" s="42">
        <v>14.2</v>
      </c>
      <c r="J23" s="42">
        <v>17.8</v>
      </c>
      <c r="K23" s="42">
        <v>230.4</v>
      </c>
      <c r="L23" s="42"/>
      <c r="M23" s="42"/>
      <c r="N23" s="42"/>
      <c r="O23" s="42"/>
      <c r="P23" s="42"/>
      <c r="Q23" s="42"/>
      <c r="R23" s="42"/>
      <c r="S23" s="42"/>
      <c r="T23" s="42"/>
      <c r="U23" s="233">
        <v>51.6</v>
      </c>
      <c r="V23" s="233">
        <v>51.6</v>
      </c>
      <c r="W23" s="233"/>
      <c r="X23" s="233"/>
      <c r="Y23" s="233"/>
      <c r="Z23" s="282">
        <v>208.9</v>
      </c>
      <c r="AA23" s="233"/>
      <c r="AB23" s="233"/>
      <c r="AC23" s="233"/>
      <c r="AD23" s="233"/>
      <c r="AE23" s="278">
        <v>61.9</v>
      </c>
      <c r="AF23" s="227">
        <v>12154.8</v>
      </c>
    </row>
    <row r="24" spans="1:32" s="25" customFormat="1" ht="15.75" customHeight="1">
      <c r="A24" s="259" t="s">
        <v>692</v>
      </c>
      <c r="B24" s="42">
        <v>14735.8</v>
      </c>
      <c r="C24" s="42">
        <v>3383.7</v>
      </c>
      <c r="D24" s="42">
        <v>2052.4</v>
      </c>
      <c r="E24" s="42">
        <v>153.9</v>
      </c>
      <c r="F24" s="42">
        <v>63</v>
      </c>
      <c r="G24" s="42"/>
      <c r="H24" s="42"/>
      <c r="I24" s="42">
        <v>73.8</v>
      </c>
      <c r="J24" s="42">
        <v>17.1</v>
      </c>
      <c r="K24" s="42">
        <v>302.4</v>
      </c>
      <c r="L24" s="42"/>
      <c r="M24" s="42"/>
      <c r="N24" s="42"/>
      <c r="O24" s="42"/>
      <c r="P24" s="42"/>
      <c r="Q24" s="42"/>
      <c r="R24" s="42"/>
      <c r="S24" s="42"/>
      <c r="T24" s="42"/>
      <c r="U24" s="233">
        <v>203.07</v>
      </c>
      <c r="V24" s="233">
        <v>203.07</v>
      </c>
      <c r="W24" s="233"/>
      <c r="X24" s="233"/>
      <c r="Y24" s="233"/>
      <c r="Z24" s="282">
        <v>188.8</v>
      </c>
      <c r="AA24" s="233"/>
      <c r="AB24" s="233"/>
      <c r="AC24" s="233"/>
      <c r="AD24" s="233"/>
      <c r="AE24" s="278">
        <v>945.8</v>
      </c>
      <c r="AF24" s="227">
        <v>21965.87</v>
      </c>
    </row>
    <row r="25" spans="1:32" s="25" customFormat="1" ht="15.75" customHeight="1">
      <c r="A25" s="259" t="s">
        <v>22</v>
      </c>
      <c r="B25" s="42">
        <v>48368.9</v>
      </c>
      <c r="C25" s="42">
        <v>30382.8</v>
      </c>
      <c r="D25" s="42">
        <v>92.6</v>
      </c>
      <c r="E25" s="42">
        <v>3311.6</v>
      </c>
      <c r="F25" s="42">
        <v>2725.4</v>
      </c>
      <c r="G25" s="42"/>
      <c r="H25" s="42"/>
      <c r="I25" s="42">
        <v>357.7</v>
      </c>
      <c r="J25" s="42">
        <v>228.5</v>
      </c>
      <c r="K25" s="42">
        <v>389.7</v>
      </c>
      <c r="L25" s="42"/>
      <c r="M25" s="42"/>
      <c r="N25" s="42"/>
      <c r="O25" s="42"/>
      <c r="P25" s="42"/>
      <c r="Q25" s="42"/>
      <c r="R25" s="42"/>
      <c r="S25" s="42"/>
      <c r="T25" s="42"/>
      <c r="U25" s="233">
        <v>3225.008</v>
      </c>
      <c r="V25" s="233">
        <v>2846.54</v>
      </c>
      <c r="W25" s="233">
        <v>2318.03</v>
      </c>
      <c r="X25" s="233"/>
      <c r="Y25" s="233">
        <v>378.468</v>
      </c>
      <c r="Z25" s="282">
        <v>339.2</v>
      </c>
      <c r="AA25" s="233"/>
      <c r="AB25" s="233"/>
      <c r="AC25" s="233"/>
      <c r="AD25" s="233"/>
      <c r="AE25" s="278">
        <v>2965.9</v>
      </c>
      <c r="AF25" s="227">
        <v>89075.708</v>
      </c>
    </row>
    <row r="26" spans="1:32" s="25" customFormat="1" ht="15.75" customHeight="1">
      <c r="A26" s="259" t="s">
        <v>23</v>
      </c>
      <c r="B26" s="42">
        <v>125309.9</v>
      </c>
      <c r="C26" s="42">
        <v>69786.1</v>
      </c>
      <c r="D26" s="42">
        <v>384.4</v>
      </c>
      <c r="E26" s="42">
        <v>21043.4</v>
      </c>
      <c r="F26" s="42">
        <v>19678.2</v>
      </c>
      <c r="G26" s="42"/>
      <c r="H26" s="42"/>
      <c r="I26" s="42">
        <v>1044.1</v>
      </c>
      <c r="J26" s="42">
        <v>321.1</v>
      </c>
      <c r="K26" s="42">
        <v>262.3</v>
      </c>
      <c r="L26" s="42"/>
      <c r="M26" s="42"/>
      <c r="N26" s="42"/>
      <c r="O26" s="42"/>
      <c r="P26" s="42"/>
      <c r="Q26" s="42"/>
      <c r="R26" s="42"/>
      <c r="S26" s="42"/>
      <c r="T26" s="42"/>
      <c r="U26" s="233">
        <v>1543.53</v>
      </c>
      <c r="V26" s="233">
        <v>1543.53</v>
      </c>
      <c r="W26" s="233"/>
      <c r="X26" s="233"/>
      <c r="Y26" s="233"/>
      <c r="Z26" s="282">
        <v>260.8</v>
      </c>
      <c r="AA26" s="233"/>
      <c r="AB26" s="233"/>
      <c r="AC26" s="233"/>
      <c r="AD26" s="233"/>
      <c r="AE26" s="278">
        <v>2403.2</v>
      </c>
      <c r="AF26" s="227">
        <v>220993.63</v>
      </c>
    </row>
    <row r="27" spans="1:32" s="25" customFormat="1" ht="15.75" customHeight="1">
      <c r="A27" s="259" t="s">
        <v>25</v>
      </c>
      <c r="B27" s="42">
        <v>33714</v>
      </c>
      <c r="C27" s="42">
        <v>7624.5</v>
      </c>
      <c r="D27" s="42">
        <v>1051</v>
      </c>
      <c r="E27" s="42">
        <v>6202.2</v>
      </c>
      <c r="F27" s="42">
        <v>232</v>
      </c>
      <c r="G27" s="42">
        <v>4739.8</v>
      </c>
      <c r="H27" s="42">
        <v>1016.6</v>
      </c>
      <c r="I27" s="42">
        <v>169.3</v>
      </c>
      <c r="J27" s="42">
        <v>44.5</v>
      </c>
      <c r="K27" s="42">
        <v>196.5</v>
      </c>
      <c r="L27" s="42"/>
      <c r="M27" s="42"/>
      <c r="N27" s="42"/>
      <c r="O27" s="42"/>
      <c r="P27" s="42"/>
      <c r="Q27" s="42"/>
      <c r="R27" s="42"/>
      <c r="S27" s="42"/>
      <c r="T27" s="42"/>
      <c r="U27" s="233">
        <v>300.48</v>
      </c>
      <c r="V27" s="233">
        <v>300.48</v>
      </c>
      <c r="W27" s="233"/>
      <c r="X27" s="233"/>
      <c r="Y27" s="233"/>
      <c r="Z27" s="282">
        <v>735.4</v>
      </c>
      <c r="AA27" s="233"/>
      <c r="AB27" s="233"/>
      <c r="AC27" s="233"/>
      <c r="AD27" s="233"/>
      <c r="AE27" s="278">
        <v>2438.4</v>
      </c>
      <c r="AF27" s="227">
        <v>52262.48</v>
      </c>
    </row>
    <row r="28" spans="1:32" s="25" customFormat="1" ht="15.75" customHeight="1">
      <c r="A28" s="259" t="s">
        <v>24</v>
      </c>
      <c r="B28" s="42">
        <v>42037</v>
      </c>
      <c r="C28" s="42">
        <v>10737.6</v>
      </c>
      <c r="D28" s="42">
        <v>6735.4</v>
      </c>
      <c r="E28" s="42">
        <v>873.6</v>
      </c>
      <c r="F28" s="42">
        <v>452</v>
      </c>
      <c r="G28" s="42"/>
      <c r="H28" s="42"/>
      <c r="I28" s="42">
        <v>295</v>
      </c>
      <c r="J28" s="42">
        <v>126.6</v>
      </c>
      <c r="K28" s="42">
        <v>467</v>
      </c>
      <c r="L28" s="42"/>
      <c r="M28" s="42"/>
      <c r="N28" s="42"/>
      <c r="O28" s="42"/>
      <c r="P28" s="42"/>
      <c r="Q28" s="42"/>
      <c r="R28" s="42"/>
      <c r="S28" s="42"/>
      <c r="T28" s="42"/>
      <c r="U28" s="233">
        <v>663.19</v>
      </c>
      <c r="V28" s="233">
        <v>663.19</v>
      </c>
      <c r="W28" s="233"/>
      <c r="X28" s="233"/>
      <c r="Y28" s="233"/>
      <c r="Z28" s="282">
        <v>139.6</v>
      </c>
      <c r="AA28" s="233"/>
      <c r="AB28" s="233"/>
      <c r="AC28" s="233"/>
      <c r="AD28" s="233"/>
      <c r="AE28" s="278">
        <v>283.4</v>
      </c>
      <c r="AF28" s="227">
        <v>61936.79</v>
      </c>
    </row>
    <row r="29" spans="1:32" s="25" customFormat="1" ht="15.75" customHeight="1">
      <c r="A29" s="259" t="s">
        <v>26</v>
      </c>
      <c r="B29" s="42">
        <v>201383.7</v>
      </c>
      <c r="C29" s="42">
        <v>68536</v>
      </c>
      <c r="D29" s="42">
        <v>8523.8</v>
      </c>
      <c r="E29" s="42">
        <v>12239.7</v>
      </c>
      <c r="F29" s="42">
        <v>11144.8</v>
      </c>
      <c r="G29" s="42"/>
      <c r="H29" s="42"/>
      <c r="I29" s="42">
        <v>798.9</v>
      </c>
      <c r="J29" s="42">
        <v>296</v>
      </c>
      <c r="K29" s="42">
        <v>1499.4</v>
      </c>
      <c r="L29" s="42"/>
      <c r="M29" s="42"/>
      <c r="N29" s="42"/>
      <c r="O29" s="42"/>
      <c r="P29" s="42"/>
      <c r="Q29" s="42"/>
      <c r="R29" s="42"/>
      <c r="S29" s="42"/>
      <c r="T29" s="42"/>
      <c r="U29" s="233">
        <v>2680.96</v>
      </c>
      <c r="V29" s="233">
        <v>2680.96</v>
      </c>
      <c r="W29" s="233"/>
      <c r="X29" s="233"/>
      <c r="Y29" s="233"/>
      <c r="Z29" s="282">
        <v>1405.6</v>
      </c>
      <c r="AA29" s="233"/>
      <c r="AB29" s="233"/>
      <c r="AC29" s="233"/>
      <c r="AD29" s="233"/>
      <c r="AE29" s="278">
        <v>5404.3</v>
      </c>
      <c r="AF29" s="227">
        <v>301673.46</v>
      </c>
    </row>
    <row r="30" spans="1:32" s="25" customFormat="1" ht="15.75" customHeight="1">
      <c r="A30" s="259" t="s">
        <v>27</v>
      </c>
      <c r="B30" s="42">
        <v>229855.6</v>
      </c>
      <c r="C30" s="42">
        <v>67325.1</v>
      </c>
      <c r="D30" s="42">
        <v>493.2</v>
      </c>
      <c r="E30" s="42">
        <v>29846.9</v>
      </c>
      <c r="F30" s="42">
        <v>27229.4</v>
      </c>
      <c r="G30" s="42"/>
      <c r="H30" s="42"/>
      <c r="I30" s="42">
        <v>2037.9</v>
      </c>
      <c r="J30" s="42">
        <v>579.6</v>
      </c>
      <c r="K30" s="42">
        <v>1656.5</v>
      </c>
      <c r="L30" s="42"/>
      <c r="M30" s="42"/>
      <c r="N30" s="42"/>
      <c r="O30" s="42"/>
      <c r="P30" s="42"/>
      <c r="Q30" s="42"/>
      <c r="R30" s="42"/>
      <c r="S30" s="42"/>
      <c r="T30" s="42"/>
      <c r="U30" s="233">
        <v>4072.48</v>
      </c>
      <c r="V30" s="233">
        <v>4072.48</v>
      </c>
      <c r="W30" s="233"/>
      <c r="X30" s="233"/>
      <c r="Y30" s="233"/>
      <c r="Z30" s="282">
        <v>942.8</v>
      </c>
      <c r="AA30" s="233"/>
      <c r="AB30" s="233"/>
      <c r="AC30" s="233"/>
      <c r="AD30" s="233"/>
      <c r="AE30" s="278">
        <v>1752.9</v>
      </c>
      <c r="AF30" s="227">
        <v>335945.48</v>
      </c>
    </row>
    <row r="31" spans="1:32" s="25" customFormat="1" ht="15.75" customHeight="1">
      <c r="A31" s="259" t="s">
        <v>28</v>
      </c>
      <c r="B31" s="42">
        <v>10481.1</v>
      </c>
      <c r="C31" s="42">
        <v>520.6</v>
      </c>
      <c r="D31" s="42">
        <v>946.6</v>
      </c>
      <c r="E31" s="42">
        <v>137.6</v>
      </c>
      <c r="F31" s="42">
        <v>80</v>
      </c>
      <c r="G31" s="42"/>
      <c r="H31" s="42"/>
      <c r="I31" s="42">
        <v>31.3</v>
      </c>
      <c r="J31" s="42">
        <v>26.3</v>
      </c>
      <c r="K31" s="42">
        <v>438.6</v>
      </c>
      <c r="L31" s="42"/>
      <c r="M31" s="42"/>
      <c r="N31" s="42"/>
      <c r="O31" s="42"/>
      <c r="P31" s="42"/>
      <c r="Q31" s="42"/>
      <c r="R31" s="42"/>
      <c r="S31" s="42"/>
      <c r="T31" s="42"/>
      <c r="U31" s="233">
        <v>67.88</v>
      </c>
      <c r="V31" s="233">
        <v>67.88</v>
      </c>
      <c r="W31" s="233"/>
      <c r="X31" s="233"/>
      <c r="Y31" s="233"/>
      <c r="Z31" s="282">
        <v>175.3</v>
      </c>
      <c r="AA31" s="233"/>
      <c r="AB31" s="233"/>
      <c r="AC31" s="233"/>
      <c r="AD31" s="233"/>
      <c r="AE31" s="278">
        <v>46.2</v>
      </c>
      <c r="AF31" s="227">
        <v>12813.88</v>
      </c>
    </row>
    <row r="32" spans="1:32" s="25" customFormat="1" ht="15.75" customHeight="1">
      <c r="A32" s="259" t="s">
        <v>29</v>
      </c>
      <c r="B32" s="42">
        <v>31486.3</v>
      </c>
      <c r="C32" s="42">
        <v>3896.8</v>
      </c>
      <c r="D32" s="42">
        <v>1496.5</v>
      </c>
      <c r="E32" s="42">
        <v>605.1</v>
      </c>
      <c r="F32" s="42">
        <v>371</v>
      </c>
      <c r="G32" s="42"/>
      <c r="H32" s="42"/>
      <c r="I32" s="42">
        <v>174.1</v>
      </c>
      <c r="J32" s="42">
        <v>60</v>
      </c>
      <c r="K32" s="42">
        <v>226.9</v>
      </c>
      <c r="L32" s="42"/>
      <c r="M32" s="42"/>
      <c r="N32" s="42"/>
      <c r="O32" s="42"/>
      <c r="P32" s="42"/>
      <c r="Q32" s="42"/>
      <c r="R32" s="42"/>
      <c r="S32" s="42"/>
      <c r="T32" s="42"/>
      <c r="U32" s="233">
        <v>308.48</v>
      </c>
      <c r="V32" s="233">
        <v>308.48</v>
      </c>
      <c r="W32" s="233"/>
      <c r="X32" s="233"/>
      <c r="Y32" s="233"/>
      <c r="Z32" s="282">
        <v>395.2</v>
      </c>
      <c r="AA32" s="42"/>
      <c r="AB32" s="42"/>
      <c r="AC32" s="42"/>
      <c r="AD32" s="42"/>
      <c r="AE32" s="278">
        <v>287.4</v>
      </c>
      <c r="AF32" s="227">
        <v>38702.68</v>
      </c>
    </row>
    <row r="33" spans="1:32" s="25" customFormat="1" ht="15.75" customHeight="1">
      <c r="A33" s="259" t="s">
        <v>30</v>
      </c>
      <c r="B33" s="42">
        <v>87416.4</v>
      </c>
      <c r="C33" s="42">
        <v>45263</v>
      </c>
      <c r="D33" s="42">
        <v>503.9</v>
      </c>
      <c r="E33" s="42">
        <v>6677.3</v>
      </c>
      <c r="F33" s="42">
        <v>5870.5</v>
      </c>
      <c r="G33" s="42"/>
      <c r="H33" s="42"/>
      <c r="I33" s="42">
        <v>658.3</v>
      </c>
      <c r="J33" s="42">
        <v>148.5</v>
      </c>
      <c r="K33" s="42">
        <v>1115.3</v>
      </c>
      <c r="L33" s="42"/>
      <c r="M33" s="42"/>
      <c r="N33" s="42"/>
      <c r="O33" s="42"/>
      <c r="P33" s="42"/>
      <c r="Q33" s="42"/>
      <c r="R33" s="42"/>
      <c r="S33" s="42"/>
      <c r="T33" s="42"/>
      <c r="U33" s="233">
        <v>1050.06</v>
      </c>
      <c r="V33" s="233">
        <v>1050.06</v>
      </c>
      <c r="W33" s="233"/>
      <c r="X33" s="233"/>
      <c r="Y33" s="233"/>
      <c r="Z33" s="282">
        <v>384.7</v>
      </c>
      <c r="AA33" s="42"/>
      <c r="AB33" s="42"/>
      <c r="AC33" s="42"/>
      <c r="AD33" s="42"/>
      <c r="AE33" s="278">
        <v>4769.1</v>
      </c>
      <c r="AF33" s="227">
        <v>147179.76</v>
      </c>
    </row>
    <row r="34" spans="1:32" s="25" customFormat="1" ht="15.75" customHeight="1">
      <c r="A34" s="259" t="s">
        <v>31</v>
      </c>
      <c r="B34" s="42">
        <v>43175.8</v>
      </c>
      <c r="C34" s="42">
        <v>6591</v>
      </c>
      <c r="D34" s="42">
        <v>3041.9</v>
      </c>
      <c r="E34" s="42">
        <v>534.5</v>
      </c>
      <c r="F34" s="42">
        <v>342</v>
      </c>
      <c r="G34" s="42"/>
      <c r="H34" s="42"/>
      <c r="I34" s="42">
        <v>141.7</v>
      </c>
      <c r="J34" s="42">
        <v>50.8</v>
      </c>
      <c r="K34" s="42">
        <v>646.8</v>
      </c>
      <c r="L34" s="42"/>
      <c r="M34" s="42"/>
      <c r="N34" s="42"/>
      <c r="O34" s="42"/>
      <c r="P34" s="42"/>
      <c r="Q34" s="42"/>
      <c r="R34" s="42"/>
      <c r="S34" s="42"/>
      <c r="T34" s="42"/>
      <c r="U34" s="233">
        <v>455.15</v>
      </c>
      <c r="V34" s="233">
        <v>455.15</v>
      </c>
      <c r="W34" s="233"/>
      <c r="X34" s="233"/>
      <c r="Y34" s="233"/>
      <c r="Z34" s="282">
        <v>524.3</v>
      </c>
      <c r="AA34" s="42"/>
      <c r="AB34" s="42"/>
      <c r="AC34" s="42"/>
      <c r="AD34" s="42"/>
      <c r="AE34" s="278">
        <v>1884.9</v>
      </c>
      <c r="AF34" s="227">
        <v>56854.35</v>
      </c>
    </row>
    <row r="35" spans="1:32" s="25" customFormat="1" ht="15.75" customHeight="1">
      <c r="A35" s="259" t="s">
        <v>32</v>
      </c>
      <c r="B35" s="42">
        <v>49975.1</v>
      </c>
      <c r="C35" s="42">
        <v>9569.1</v>
      </c>
      <c r="D35" s="42">
        <v>3244</v>
      </c>
      <c r="E35" s="42">
        <v>579.2</v>
      </c>
      <c r="F35" s="42">
        <v>355</v>
      </c>
      <c r="G35" s="42"/>
      <c r="H35" s="42"/>
      <c r="I35" s="42">
        <v>189.7</v>
      </c>
      <c r="J35" s="42">
        <v>34.5</v>
      </c>
      <c r="K35" s="42">
        <v>303</v>
      </c>
      <c r="L35" s="42"/>
      <c r="M35" s="42"/>
      <c r="N35" s="42"/>
      <c r="O35" s="42"/>
      <c r="P35" s="42"/>
      <c r="Q35" s="42"/>
      <c r="R35" s="42"/>
      <c r="S35" s="42"/>
      <c r="T35" s="42"/>
      <c r="U35" s="233">
        <v>541.01</v>
      </c>
      <c r="V35" s="233">
        <v>541.01</v>
      </c>
      <c r="W35" s="233"/>
      <c r="X35" s="233"/>
      <c r="Y35" s="233"/>
      <c r="Z35" s="282">
        <v>1183.7</v>
      </c>
      <c r="AA35" s="42"/>
      <c r="AB35" s="42"/>
      <c r="AC35" s="42"/>
      <c r="AD35" s="42"/>
      <c r="AE35" s="278">
        <v>659</v>
      </c>
      <c r="AF35" s="227">
        <v>66054.11</v>
      </c>
    </row>
    <row r="36" spans="1:32" s="25" customFormat="1" ht="15.75" customHeight="1">
      <c r="A36" s="259" t="s">
        <v>34</v>
      </c>
      <c r="B36" s="42">
        <v>64147.5</v>
      </c>
      <c r="C36" s="42">
        <v>33808.9</v>
      </c>
      <c r="D36" s="42">
        <v>2053.8</v>
      </c>
      <c r="E36" s="42">
        <v>5304.6</v>
      </c>
      <c r="F36" s="42">
        <v>4864.6</v>
      </c>
      <c r="G36" s="42"/>
      <c r="H36" s="42"/>
      <c r="I36" s="42">
        <v>341.2</v>
      </c>
      <c r="J36" s="42">
        <v>98.8</v>
      </c>
      <c r="K36" s="42">
        <v>1062.6</v>
      </c>
      <c r="L36" s="42"/>
      <c r="M36" s="42"/>
      <c r="N36" s="42"/>
      <c r="O36" s="42"/>
      <c r="P36" s="42"/>
      <c r="Q36" s="42"/>
      <c r="R36" s="42"/>
      <c r="S36" s="42"/>
      <c r="T36" s="42"/>
      <c r="U36" s="233">
        <v>760.17</v>
      </c>
      <c r="V36" s="233">
        <v>760.17</v>
      </c>
      <c r="W36" s="233"/>
      <c r="X36" s="233"/>
      <c r="Y36" s="233"/>
      <c r="Z36" s="282">
        <v>433.9</v>
      </c>
      <c r="AA36" s="42"/>
      <c r="AB36" s="42"/>
      <c r="AC36" s="42"/>
      <c r="AD36" s="42"/>
      <c r="AE36" s="278">
        <v>1068.5</v>
      </c>
      <c r="AF36" s="227">
        <v>108639.97</v>
      </c>
    </row>
    <row r="37" spans="1:32" s="25" customFormat="1" ht="15.75" customHeight="1">
      <c r="A37" s="259" t="s">
        <v>35</v>
      </c>
      <c r="B37" s="42">
        <v>38575.8</v>
      </c>
      <c r="C37" s="42">
        <v>10006</v>
      </c>
      <c r="D37" s="42">
        <v>3172.1</v>
      </c>
      <c r="E37" s="42">
        <v>749.3</v>
      </c>
      <c r="F37" s="42">
        <v>566</v>
      </c>
      <c r="G37" s="42"/>
      <c r="H37" s="42"/>
      <c r="I37" s="42">
        <v>135.4</v>
      </c>
      <c r="J37" s="42">
        <v>47.9</v>
      </c>
      <c r="K37" s="42">
        <v>271.5</v>
      </c>
      <c r="L37" s="42"/>
      <c r="M37" s="42"/>
      <c r="N37" s="42"/>
      <c r="O37" s="42"/>
      <c r="P37" s="42"/>
      <c r="Q37" s="42"/>
      <c r="R37" s="42"/>
      <c r="S37" s="42"/>
      <c r="T37" s="42"/>
      <c r="U37" s="233">
        <v>465.6</v>
      </c>
      <c r="V37" s="233">
        <v>465.6</v>
      </c>
      <c r="W37" s="233"/>
      <c r="X37" s="233"/>
      <c r="Y37" s="233"/>
      <c r="Z37" s="282">
        <v>377.1</v>
      </c>
      <c r="AA37" s="42"/>
      <c r="AB37" s="42"/>
      <c r="AC37" s="42"/>
      <c r="AD37" s="42"/>
      <c r="AE37" s="278">
        <v>1067.2</v>
      </c>
      <c r="AF37" s="227">
        <v>54684.6</v>
      </c>
    </row>
    <row r="38" spans="1:32" s="25" customFormat="1" ht="15.75" customHeight="1">
      <c r="A38" s="259" t="s">
        <v>184</v>
      </c>
      <c r="B38" s="42">
        <v>17923.5</v>
      </c>
      <c r="C38" s="42">
        <v>7814.8</v>
      </c>
      <c r="D38" s="42">
        <v>404.7</v>
      </c>
      <c r="E38" s="42">
        <v>6597.1</v>
      </c>
      <c r="F38" s="42">
        <v>452</v>
      </c>
      <c r="G38" s="42">
        <v>3872</v>
      </c>
      <c r="H38" s="42">
        <v>1950.7</v>
      </c>
      <c r="I38" s="42">
        <v>220.8</v>
      </c>
      <c r="J38" s="42">
        <v>101.6</v>
      </c>
      <c r="K38" s="42">
        <v>389.8</v>
      </c>
      <c r="L38" s="42"/>
      <c r="M38" s="42"/>
      <c r="N38" s="42"/>
      <c r="O38" s="42"/>
      <c r="P38" s="42"/>
      <c r="Q38" s="42"/>
      <c r="R38" s="42"/>
      <c r="S38" s="42"/>
      <c r="T38" s="42"/>
      <c r="U38" s="233">
        <v>310.31</v>
      </c>
      <c r="V38" s="233">
        <v>310.31</v>
      </c>
      <c r="W38" s="233"/>
      <c r="X38" s="233"/>
      <c r="Y38" s="233"/>
      <c r="Z38" s="282">
        <v>329.4</v>
      </c>
      <c r="AA38" s="42"/>
      <c r="AB38" s="42"/>
      <c r="AC38" s="42"/>
      <c r="AD38" s="42"/>
      <c r="AE38" s="278">
        <v>1878.5</v>
      </c>
      <c r="AF38" s="227">
        <v>35648.11</v>
      </c>
    </row>
    <row r="39" spans="1:32" s="25" customFormat="1" ht="15.75" customHeight="1">
      <c r="A39" s="259" t="s">
        <v>186</v>
      </c>
      <c r="B39" s="42">
        <v>32910.4</v>
      </c>
      <c r="C39" s="42">
        <v>15244.7</v>
      </c>
      <c r="D39" s="42">
        <v>653.8</v>
      </c>
      <c r="E39" s="42">
        <v>565.2</v>
      </c>
      <c r="F39" s="42">
        <v>320</v>
      </c>
      <c r="G39" s="42"/>
      <c r="H39" s="42"/>
      <c r="I39" s="42">
        <v>170.6</v>
      </c>
      <c r="J39" s="42">
        <v>74.6</v>
      </c>
      <c r="K39" s="42">
        <v>129.3</v>
      </c>
      <c r="L39" s="42"/>
      <c r="M39" s="42"/>
      <c r="N39" s="42"/>
      <c r="O39" s="42"/>
      <c r="P39" s="42"/>
      <c r="Q39" s="42"/>
      <c r="R39" s="42"/>
      <c r="S39" s="42"/>
      <c r="T39" s="42"/>
      <c r="U39" s="233">
        <v>392.26</v>
      </c>
      <c r="V39" s="233">
        <v>392.26</v>
      </c>
      <c r="W39" s="233"/>
      <c r="X39" s="233"/>
      <c r="Y39" s="233"/>
      <c r="Z39" s="282">
        <v>274.3</v>
      </c>
      <c r="AA39" s="281"/>
      <c r="AB39" s="281"/>
      <c r="AC39" s="281"/>
      <c r="AD39" s="281"/>
      <c r="AE39" s="279">
        <v>1146.4</v>
      </c>
      <c r="AF39" s="227">
        <v>51316.36</v>
      </c>
    </row>
    <row r="40" spans="1:32" s="25" customFormat="1" ht="15.75" customHeight="1">
      <c r="A40" s="259" t="s">
        <v>508</v>
      </c>
      <c r="B40" s="42">
        <v>30566.8</v>
      </c>
      <c r="C40" s="42">
        <v>11109.3</v>
      </c>
      <c r="D40" s="42">
        <v>590.8</v>
      </c>
      <c r="E40" s="42">
        <v>344.3</v>
      </c>
      <c r="F40" s="42">
        <v>233</v>
      </c>
      <c r="G40" s="42"/>
      <c r="H40" s="42"/>
      <c r="I40" s="42">
        <v>86.4</v>
      </c>
      <c r="J40" s="42">
        <v>24.9</v>
      </c>
      <c r="K40" s="42">
        <v>222.5</v>
      </c>
      <c r="L40" s="42"/>
      <c r="M40" s="42"/>
      <c r="N40" s="42"/>
      <c r="O40" s="42"/>
      <c r="P40" s="42"/>
      <c r="Q40" s="42"/>
      <c r="R40" s="42"/>
      <c r="S40" s="42"/>
      <c r="T40" s="42"/>
      <c r="U40" s="233">
        <v>240</v>
      </c>
      <c r="V40" s="233">
        <v>240</v>
      </c>
      <c r="W40" s="233"/>
      <c r="X40" s="233"/>
      <c r="Y40" s="233"/>
      <c r="Z40" s="282">
        <v>320.5</v>
      </c>
      <c r="AA40" s="281"/>
      <c r="AB40" s="281"/>
      <c r="AC40" s="281"/>
      <c r="AD40" s="281"/>
      <c r="AE40" s="279">
        <v>2169.3</v>
      </c>
      <c r="AF40" s="227">
        <v>45563.5</v>
      </c>
    </row>
    <row r="41" spans="1:32" s="25" customFormat="1" ht="15.75" customHeight="1">
      <c r="A41" s="259" t="s">
        <v>36</v>
      </c>
      <c r="B41" s="42">
        <v>27152</v>
      </c>
      <c r="C41" s="42">
        <v>1451.3</v>
      </c>
      <c r="D41" s="42">
        <v>1910.9</v>
      </c>
      <c r="E41" s="42">
        <v>357.7</v>
      </c>
      <c r="F41" s="42">
        <v>181</v>
      </c>
      <c r="G41" s="42"/>
      <c r="H41" s="42"/>
      <c r="I41" s="42">
        <v>133.4</v>
      </c>
      <c r="J41" s="42">
        <v>43.3</v>
      </c>
      <c r="K41" s="42">
        <v>554.5</v>
      </c>
      <c r="L41" s="43"/>
      <c r="M41" s="43"/>
      <c r="N41" s="43"/>
      <c r="O41" s="43"/>
      <c r="P41" s="43"/>
      <c r="Q41" s="43"/>
      <c r="R41" s="43"/>
      <c r="S41" s="43"/>
      <c r="T41" s="43"/>
      <c r="U41" s="233">
        <v>328.75</v>
      </c>
      <c r="V41" s="233">
        <v>328.75</v>
      </c>
      <c r="W41" s="233"/>
      <c r="X41" s="233"/>
      <c r="Y41" s="233"/>
      <c r="Z41" s="282">
        <v>1750.1</v>
      </c>
      <c r="AA41" s="281"/>
      <c r="AB41" s="281"/>
      <c r="AC41" s="281"/>
      <c r="AD41" s="281"/>
      <c r="AE41" s="279">
        <v>929.8</v>
      </c>
      <c r="AF41" s="227">
        <v>34435.05</v>
      </c>
    </row>
    <row r="42" spans="1:32" s="25" customFormat="1" ht="15.75" customHeight="1">
      <c r="A42" s="259" t="s">
        <v>653</v>
      </c>
      <c r="B42" s="42">
        <v>50190.2</v>
      </c>
      <c r="C42" s="42">
        <v>14476</v>
      </c>
      <c r="D42" s="42">
        <v>1435.8</v>
      </c>
      <c r="E42" s="42">
        <v>684.9</v>
      </c>
      <c r="F42" s="42">
        <v>398</v>
      </c>
      <c r="G42" s="42"/>
      <c r="H42" s="42"/>
      <c r="I42" s="42">
        <v>157.5</v>
      </c>
      <c r="J42" s="42">
        <v>129.4</v>
      </c>
      <c r="K42" s="42">
        <v>693.8</v>
      </c>
      <c r="L42" s="42"/>
      <c r="M42" s="42"/>
      <c r="N42" s="42"/>
      <c r="O42" s="42"/>
      <c r="P42" s="42"/>
      <c r="Q42" s="42"/>
      <c r="R42" s="42"/>
      <c r="S42" s="42"/>
      <c r="T42" s="42"/>
      <c r="U42" s="233">
        <v>705.99</v>
      </c>
      <c r="V42" s="233">
        <v>705.99</v>
      </c>
      <c r="W42" s="233"/>
      <c r="X42" s="233"/>
      <c r="Y42" s="233"/>
      <c r="Z42" s="282">
        <v>656.5</v>
      </c>
      <c r="AA42" s="281"/>
      <c r="AB42" s="281"/>
      <c r="AC42" s="281"/>
      <c r="AD42" s="281"/>
      <c r="AE42" s="279">
        <v>1819.7</v>
      </c>
      <c r="AF42" s="227">
        <v>70662.89</v>
      </c>
    </row>
    <row r="43" spans="1:32" s="25" customFormat="1" ht="15.75" customHeight="1">
      <c r="A43" s="259" t="s">
        <v>37</v>
      </c>
      <c r="B43" s="42">
        <v>17741.8</v>
      </c>
      <c r="C43" s="42">
        <v>4453.5</v>
      </c>
      <c r="D43" s="42">
        <v>260.7</v>
      </c>
      <c r="E43" s="42">
        <v>310.6</v>
      </c>
      <c r="F43" s="42">
        <v>195</v>
      </c>
      <c r="G43" s="42"/>
      <c r="H43" s="42"/>
      <c r="I43" s="42">
        <v>77.4</v>
      </c>
      <c r="J43" s="42">
        <v>38.2</v>
      </c>
      <c r="K43" s="42">
        <v>181.5</v>
      </c>
      <c r="L43" s="42"/>
      <c r="M43" s="42"/>
      <c r="N43" s="42"/>
      <c r="O43" s="42"/>
      <c r="P43" s="42"/>
      <c r="Q43" s="42"/>
      <c r="R43" s="42"/>
      <c r="S43" s="42"/>
      <c r="T43" s="42"/>
      <c r="U43" s="233">
        <v>229.03</v>
      </c>
      <c r="V43" s="233">
        <v>229.03</v>
      </c>
      <c r="W43" s="233"/>
      <c r="X43" s="233"/>
      <c r="Y43" s="233"/>
      <c r="Z43" s="282">
        <v>240</v>
      </c>
      <c r="AA43" s="281"/>
      <c r="AB43" s="281"/>
      <c r="AC43" s="281"/>
      <c r="AD43" s="281"/>
      <c r="AE43" s="279">
        <v>987.8</v>
      </c>
      <c r="AF43" s="227">
        <v>24404.93</v>
      </c>
    </row>
    <row r="44" spans="1:32" s="25" customFormat="1" ht="15.75" customHeight="1">
      <c r="A44" s="259" t="s">
        <v>38</v>
      </c>
      <c r="B44" s="42">
        <v>12032.3</v>
      </c>
      <c r="C44" s="42">
        <v>217.7</v>
      </c>
      <c r="D44" s="42">
        <v>382.4</v>
      </c>
      <c r="E44" s="42">
        <v>79.4</v>
      </c>
      <c r="F44" s="42">
        <v>57</v>
      </c>
      <c r="G44" s="42"/>
      <c r="H44" s="42"/>
      <c r="I44" s="42">
        <v>12.1</v>
      </c>
      <c r="J44" s="42">
        <v>10.3</v>
      </c>
      <c r="K44" s="42">
        <v>127.4</v>
      </c>
      <c r="L44" s="42"/>
      <c r="M44" s="42"/>
      <c r="N44" s="42"/>
      <c r="O44" s="42"/>
      <c r="P44" s="42"/>
      <c r="Q44" s="42"/>
      <c r="R44" s="42"/>
      <c r="S44" s="42"/>
      <c r="T44" s="42"/>
      <c r="U44" s="233">
        <v>122.77</v>
      </c>
      <c r="V44" s="233">
        <v>122.77</v>
      </c>
      <c r="W44" s="233"/>
      <c r="X44" s="233"/>
      <c r="Y44" s="233"/>
      <c r="Z44" s="282">
        <v>153.9</v>
      </c>
      <c r="AA44" s="281"/>
      <c r="AB44" s="281"/>
      <c r="AC44" s="281"/>
      <c r="AD44" s="281"/>
      <c r="AE44" s="279">
        <v>641.4</v>
      </c>
      <c r="AF44" s="227">
        <v>13757.27</v>
      </c>
    </row>
    <row r="45" spans="1:32" s="25" customFormat="1" ht="15.75" customHeight="1">
      <c r="A45" s="259" t="s">
        <v>39</v>
      </c>
      <c r="B45" s="42">
        <v>12657.7</v>
      </c>
      <c r="C45" s="42">
        <v>5025.6</v>
      </c>
      <c r="D45" s="42">
        <v>268.9</v>
      </c>
      <c r="E45" s="42">
        <v>278.9</v>
      </c>
      <c r="F45" s="42">
        <v>226</v>
      </c>
      <c r="G45" s="42"/>
      <c r="H45" s="42"/>
      <c r="I45" s="42">
        <v>22</v>
      </c>
      <c r="J45" s="42">
        <v>30.9</v>
      </c>
      <c r="K45" s="42">
        <v>25</v>
      </c>
      <c r="L45" s="42"/>
      <c r="M45" s="42"/>
      <c r="N45" s="42"/>
      <c r="O45" s="42"/>
      <c r="P45" s="42"/>
      <c r="Q45" s="42"/>
      <c r="R45" s="42"/>
      <c r="S45" s="42"/>
      <c r="T45" s="42">
        <v>61</v>
      </c>
      <c r="U45" s="233">
        <v>121.03</v>
      </c>
      <c r="V45" s="233">
        <v>121.03</v>
      </c>
      <c r="W45" s="233"/>
      <c r="X45" s="233"/>
      <c r="Y45" s="233"/>
      <c r="Z45" s="282">
        <v>333.9</v>
      </c>
      <c r="AA45" s="281"/>
      <c r="AB45" s="281"/>
      <c r="AC45" s="281"/>
      <c r="AD45" s="281"/>
      <c r="AE45" s="279">
        <v>1556.7</v>
      </c>
      <c r="AF45" s="227">
        <v>20328.73</v>
      </c>
    </row>
    <row r="46" spans="1:32" s="25" customFormat="1" ht="15.75" customHeight="1">
      <c r="A46" s="259" t="s">
        <v>40</v>
      </c>
      <c r="B46" s="42">
        <v>12121.6</v>
      </c>
      <c r="C46" s="43">
        <v>737.7</v>
      </c>
      <c r="D46" s="42">
        <v>2688.7</v>
      </c>
      <c r="E46" s="43">
        <v>199.5</v>
      </c>
      <c r="F46" s="42">
        <v>158</v>
      </c>
      <c r="G46" s="42"/>
      <c r="H46" s="42"/>
      <c r="I46" s="42">
        <v>26.1</v>
      </c>
      <c r="J46" s="42">
        <v>15.4</v>
      </c>
      <c r="K46" s="42">
        <v>205.8</v>
      </c>
      <c r="L46" s="43"/>
      <c r="M46" s="43"/>
      <c r="N46" s="42"/>
      <c r="O46" s="43"/>
      <c r="P46" s="43"/>
      <c r="Q46" s="43"/>
      <c r="R46" s="43"/>
      <c r="S46" s="43"/>
      <c r="T46" s="43"/>
      <c r="U46" s="233">
        <v>184.93</v>
      </c>
      <c r="V46" s="233">
        <v>184.93</v>
      </c>
      <c r="W46" s="233"/>
      <c r="X46" s="233"/>
      <c r="Y46" s="233"/>
      <c r="Z46" s="282">
        <v>327.7</v>
      </c>
      <c r="AA46" s="281"/>
      <c r="AB46" s="281"/>
      <c r="AC46" s="281"/>
      <c r="AD46" s="281"/>
      <c r="AE46" s="279">
        <v>575.2</v>
      </c>
      <c r="AF46" s="227">
        <v>17041.13</v>
      </c>
    </row>
    <row r="47" spans="1:32" s="25" customFormat="1" ht="15.75" customHeight="1">
      <c r="A47" s="259" t="s">
        <v>41</v>
      </c>
      <c r="B47" s="42">
        <v>56455.1</v>
      </c>
      <c r="C47" s="42">
        <v>13136</v>
      </c>
      <c r="D47" s="42">
        <v>1157.8</v>
      </c>
      <c r="E47" s="42">
        <v>814.3</v>
      </c>
      <c r="F47" s="42">
        <v>463</v>
      </c>
      <c r="G47" s="42"/>
      <c r="H47" s="42"/>
      <c r="I47" s="42">
        <v>234.3</v>
      </c>
      <c r="J47" s="42">
        <v>117</v>
      </c>
      <c r="K47" s="42">
        <v>190.4</v>
      </c>
      <c r="L47" s="42"/>
      <c r="M47" s="42"/>
      <c r="N47" s="42"/>
      <c r="O47" s="42"/>
      <c r="P47" s="42"/>
      <c r="Q47" s="42"/>
      <c r="R47" s="42"/>
      <c r="S47" s="42"/>
      <c r="T47" s="42"/>
      <c r="U47" s="233">
        <v>559.51</v>
      </c>
      <c r="V47" s="233">
        <v>559.51</v>
      </c>
      <c r="W47" s="233"/>
      <c r="X47" s="233"/>
      <c r="Y47" s="233"/>
      <c r="Z47" s="282">
        <v>907.5</v>
      </c>
      <c r="AA47" s="281"/>
      <c r="AB47" s="281"/>
      <c r="AC47" s="281"/>
      <c r="AD47" s="281"/>
      <c r="AE47" s="279">
        <v>1340</v>
      </c>
      <c r="AF47" s="227">
        <v>74560.61</v>
      </c>
    </row>
    <row r="48" spans="1:32" s="25" customFormat="1" ht="15.75" customHeight="1">
      <c r="A48" s="259" t="s">
        <v>42</v>
      </c>
      <c r="B48" s="42">
        <v>23177.9</v>
      </c>
      <c r="C48" s="42">
        <v>6615.3</v>
      </c>
      <c r="D48" s="42">
        <v>392</v>
      </c>
      <c r="E48" s="42">
        <v>415.2</v>
      </c>
      <c r="F48" s="42">
        <v>288</v>
      </c>
      <c r="G48" s="42"/>
      <c r="H48" s="42"/>
      <c r="I48" s="42">
        <v>98.9</v>
      </c>
      <c r="J48" s="42">
        <v>28.3</v>
      </c>
      <c r="K48" s="42">
        <v>283.5</v>
      </c>
      <c r="L48" s="42"/>
      <c r="M48" s="42"/>
      <c r="N48" s="42"/>
      <c r="O48" s="42"/>
      <c r="P48" s="42"/>
      <c r="Q48" s="42"/>
      <c r="R48" s="42"/>
      <c r="S48" s="42"/>
      <c r="T48" s="42">
        <v>139</v>
      </c>
      <c r="U48" s="233">
        <v>238.96</v>
      </c>
      <c r="V48" s="233">
        <v>238.96</v>
      </c>
      <c r="W48" s="233"/>
      <c r="X48" s="233"/>
      <c r="Y48" s="233"/>
      <c r="Z48" s="282">
        <v>615</v>
      </c>
      <c r="AA48" s="281"/>
      <c r="AB48" s="281"/>
      <c r="AC48" s="281"/>
      <c r="AD48" s="281"/>
      <c r="AE48" s="279">
        <v>878.3</v>
      </c>
      <c r="AF48" s="227">
        <v>32755.16</v>
      </c>
    </row>
    <row r="49" spans="1:32" s="25" customFormat="1" ht="15.75" customHeight="1">
      <c r="A49" s="259" t="s">
        <v>185</v>
      </c>
      <c r="B49" s="42">
        <v>15256.5</v>
      </c>
      <c r="C49" s="42">
        <v>1699.9</v>
      </c>
      <c r="D49" s="42">
        <v>420.5</v>
      </c>
      <c r="E49" s="42">
        <v>97.8</v>
      </c>
      <c r="F49" s="42">
        <v>49</v>
      </c>
      <c r="G49" s="42"/>
      <c r="H49" s="42"/>
      <c r="I49" s="42">
        <v>38.8</v>
      </c>
      <c r="J49" s="42">
        <v>10</v>
      </c>
      <c r="K49" s="42">
        <v>159.1</v>
      </c>
      <c r="L49" s="42"/>
      <c r="M49" s="42"/>
      <c r="N49" s="42"/>
      <c r="O49" s="42"/>
      <c r="P49" s="42"/>
      <c r="Q49" s="42"/>
      <c r="R49" s="42"/>
      <c r="S49" s="42"/>
      <c r="T49" s="42">
        <v>87.6</v>
      </c>
      <c r="U49" s="233">
        <v>119.21</v>
      </c>
      <c r="V49" s="233">
        <v>119.21</v>
      </c>
      <c r="W49" s="233"/>
      <c r="X49" s="233"/>
      <c r="Y49" s="233"/>
      <c r="Z49" s="282">
        <v>366.5</v>
      </c>
      <c r="AA49" s="281"/>
      <c r="AB49" s="281"/>
      <c r="AC49" s="281"/>
      <c r="AD49" s="281"/>
      <c r="AE49" s="279">
        <v>749.5</v>
      </c>
      <c r="AF49" s="227">
        <v>18956.61</v>
      </c>
    </row>
    <row r="50" spans="1:32" s="25" customFormat="1" ht="15.75" customHeight="1">
      <c r="A50" s="259" t="s">
        <v>15</v>
      </c>
      <c r="B50" s="42">
        <v>15450</v>
      </c>
      <c r="C50" s="42">
        <v>6257.4</v>
      </c>
      <c r="D50" s="42">
        <v>371.7</v>
      </c>
      <c r="E50" s="42">
        <v>341.2</v>
      </c>
      <c r="F50" s="42">
        <v>225</v>
      </c>
      <c r="G50" s="42"/>
      <c r="H50" s="42"/>
      <c r="I50" s="42">
        <v>86</v>
      </c>
      <c r="J50" s="42">
        <v>30.2</v>
      </c>
      <c r="K50" s="42">
        <v>188.1</v>
      </c>
      <c r="L50" s="42"/>
      <c r="M50" s="42"/>
      <c r="N50" s="42"/>
      <c r="O50" s="42"/>
      <c r="P50" s="42"/>
      <c r="Q50" s="42"/>
      <c r="R50" s="42"/>
      <c r="S50" s="42"/>
      <c r="T50" s="42">
        <v>42.6</v>
      </c>
      <c r="U50" s="233">
        <v>229.95</v>
      </c>
      <c r="V50" s="233">
        <v>229.95</v>
      </c>
      <c r="W50" s="233"/>
      <c r="X50" s="233"/>
      <c r="Y50" s="233"/>
      <c r="Z50" s="282">
        <v>471</v>
      </c>
      <c r="AA50" s="281"/>
      <c r="AB50" s="281"/>
      <c r="AC50" s="281"/>
      <c r="AD50" s="281"/>
      <c r="AE50" s="279">
        <v>1468.5</v>
      </c>
      <c r="AF50" s="227">
        <v>24820.45</v>
      </c>
    </row>
    <row r="51" spans="1:32" s="25" customFormat="1" ht="15.75" customHeight="1">
      <c r="A51" s="259" t="s">
        <v>16</v>
      </c>
      <c r="B51" s="42">
        <v>26544.9</v>
      </c>
      <c r="C51" s="42">
        <v>2991.8</v>
      </c>
      <c r="D51" s="42">
        <v>824</v>
      </c>
      <c r="E51" s="42">
        <v>250.1</v>
      </c>
      <c r="F51" s="42">
        <v>213</v>
      </c>
      <c r="G51" s="42"/>
      <c r="H51" s="42"/>
      <c r="I51" s="42">
        <v>21</v>
      </c>
      <c r="J51" s="42">
        <v>16.1</v>
      </c>
      <c r="K51" s="42">
        <v>1224.5</v>
      </c>
      <c r="L51" s="42"/>
      <c r="M51" s="42"/>
      <c r="N51" s="42"/>
      <c r="O51" s="42"/>
      <c r="P51" s="42"/>
      <c r="Q51" s="42"/>
      <c r="R51" s="42"/>
      <c r="S51" s="42"/>
      <c r="T51" s="42"/>
      <c r="U51" s="233">
        <v>194.4</v>
      </c>
      <c r="V51" s="233">
        <v>194.4</v>
      </c>
      <c r="W51" s="233"/>
      <c r="X51" s="233"/>
      <c r="Y51" s="233"/>
      <c r="Z51" s="282">
        <v>344.9</v>
      </c>
      <c r="AA51" s="281"/>
      <c r="AB51" s="281"/>
      <c r="AC51" s="281"/>
      <c r="AD51" s="281"/>
      <c r="AE51" s="279">
        <v>1035.2</v>
      </c>
      <c r="AF51" s="227">
        <v>33409.8</v>
      </c>
    </row>
    <row r="52" spans="1:32" s="25" customFormat="1" ht="15.75" customHeight="1">
      <c r="A52" s="259" t="s">
        <v>17</v>
      </c>
      <c r="B52" s="42">
        <v>32130.1</v>
      </c>
      <c r="C52" s="42">
        <v>7643</v>
      </c>
      <c r="D52" s="42">
        <v>703.1</v>
      </c>
      <c r="E52" s="42">
        <v>541.3</v>
      </c>
      <c r="F52" s="42">
        <v>322</v>
      </c>
      <c r="G52" s="42"/>
      <c r="H52" s="42"/>
      <c r="I52" s="42">
        <v>197.7</v>
      </c>
      <c r="J52" s="42">
        <v>21.6</v>
      </c>
      <c r="K52" s="42">
        <v>306.9</v>
      </c>
      <c r="L52" s="42"/>
      <c r="M52" s="42"/>
      <c r="N52" s="42"/>
      <c r="O52" s="42"/>
      <c r="P52" s="42"/>
      <c r="Q52" s="42"/>
      <c r="R52" s="42"/>
      <c r="S52" s="42"/>
      <c r="T52" s="42"/>
      <c r="U52" s="233">
        <v>465.58</v>
      </c>
      <c r="V52" s="233">
        <v>465.58</v>
      </c>
      <c r="W52" s="233"/>
      <c r="X52" s="233"/>
      <c r="Y52" s="233"/>
      <c r="Z52" s="282">
        <v>838.2</v>
      </c>
      <c r="AA52" s="281"/>
      <c r="AB52" s="281"/>
      <c r="AC52" s="281"/>
      <c r="AD52" s="281"/>
      <c r="AE52" s="279">
        <v>1731.5</v>
      </c>
      <c r="AF52" s="227">
        <v>44359.68</v>
      </c>
    </row>
    <row r="53" spans="1:32" s="25" customFormat="1" ht="15.75" customHeight="1">
      <c r="A53" s="259" t="s">
        <v>18</v>
      </c>
      <c r="B53" s="42">
        <v>22590.7</v>
      </c>
      <c r="C53" s="42">
        <v>2069.5</v>
      </c>
      <c r="D53" s="42">
        <v>1033</v>
      </c>
      <c r="E53" s="42">
        <v>261.4</v>
      </c>
      <c r="F53" s="42">
        <v>152</v>
      </c>
      <c r="G53" s="42"/>
      <c r="H53" s="42"/>
      <c r="I53" s="42">
        <v>88.3</v>
      </c>
      <c r="J53" s="42">
        <v>21.1</v>
      </c>
      <c r="K53" s="42">
        <v>358</v>
      </c>
      <c r="L53" s="42"/>
      <c r="M53" s="42"/>
      <c r="N53" s="42"/>
      <c r="O53" s="42"/>
      <c r="P53" s="42"/>
      <c r="Q53" s="42"/>
      <c r="R53" s="42"/>
      <c r="S53" s="42"/>
      <c r="T53" s="42"/>
      <c r="U53" s="233">
        <v>214.45</v>
      </c>
      <c r="V53" s="233">
        <v>214.45</v>
      </c>
      <c r="W53" s="233"/>
      <c r="X53" s="233"/>
      <c r="Y53" s="233"/>
      <c r="Z53" s="282">
        <v>490.2</v>
      </c>
      <c r="AA53" s="281"/>
      <c r="AB53" s="281"/>
      <c r="AC53" s="281"/>
      <c r="AD53" s="281"/>
      <c r="AE53" s="279">
        <v>836.1</v>
      </c>
      <c r="AF53" s="227">
        <v>27853.35</v>
      </c>
    </row>
    <row r="54" spans="1:32" s="25" customFormat="1" ht="15.75" customHeight="1">
      <c r="A54" s="259" t="s">
        <v>19</v>
      </c>
      <c r="B54" s="42">
        <v>10444.6</v>
      </c>
      <c r="C54" s="42">
        <v>1257.4</v>
      </c>
      <c r="D54" s="42">
        <v>357.8</v>
      </c>
      <c r="E54" s="42">
        <v>151.9</v>
      </c>
      <c r="F54" s="42">
        <v>103</v>
      </c>
      <c r="G54" s="42"/>
      <c r="H54" s="42"/>
      <c r="I54" s="42">
        <v>15.3</v>
      </c>
      <c r="J54" s="42">
        <v>33.6</v>
      </c>
      <c r="K54" s="42">
        <v>174.9</v>
      </c>
      <c r="L54" s="42"/>
      <c r="M54" s="42"/>
      <c r="N54" s="42"/>
      <c r="O54" s="42"/>
      <c r="P54" s="42"/>
      <c r="Q54" s="42"/>
      <c r="R54" s="42"/>
      <c r="S54" s="42"/>
      <c r="T54" s="42"/>
      <c r="U54" s="233">
        <v>145.69</v>
      </c>
      <c r="V54" s="233">
        <v>145.69</v>
      </c>
      <c r="W54" s="233"/>
      <c r="X54" s="233"/>
      <c r="Y54" s="233"/>
      <c r="Z54" s="282">
        <v>169.7</v>
      </c>
      <c r="AA54" s="281"/>
      <c r="AB54" s="281"/>
      <c r="AC54" s="281"/>
      <c r="AD54" s="281"/>
      <c r="AE54" s="279">
        <v>1082.4</v>
      </c>
      <c r="AF54" s="227">
        <v>13784.39</v>
      </c>
    </row>
    <row r="55" spans="1:32" s="25" customFormat="1" ht="15.75" customHeight="1">
      <c r="A55" s="259" t="s">
        <v>20</v>
      </c>
      <c r="B55" s="42">
        <v>14686.8</v>
      </c>
      <c r="C55" s="42">
        <v>2274.3</v>
      </c>
      <c r="D55" s="42">
        <v>431.1</v>
      </c>
      <c r="E55" s="42">
        <v>191.5</v>
      </c>
      <c r="F55" s="42">
        <v>155</v>
      </c>
      <c r="G55" s="42"/>
      <c r="H55" s="42"/>
      <c r="I55" s="42">
        <v>29.6</v>
      </c>
      <c r="J55" s="42">
        <v>6.9</v>
      </c>
      <c r="K55" s="42">
        <v>145.7</v>
      </c>
      <c r="L55" s="42"/>
      <c r="M55" s="42"/>
      <c r="N55" s="42"/>
      <c r="O55" s="42"/>
      <c r="P55" s="42"/>
      <c r="Q55" s="42"/>
      <c r="R55" s="42"/>
      <c r="S55" s="42"/>
      <c r="T55" s="42"/>
      <c r="U55" s="233">
        <v>208.34</v>
      </c>
      <c r="V55" s="233">
        <v>208.34</v>
      </c>
      <c r="W55" s="233"/>
      <c r="X55" s="233"/>
      <c r="Y55" s="233"/>
      <c r="Z55" s="282">
        <v>284.5</v>
      </c>
      <c r="AA55" s="281"/>
      <c r="AB55" s="281"/>
      <c r="AC55" s="281"/>
      <c r="AD55" s="281"/>
      <c r="AE55" s="279">
        <v>1148.3</v>
      </c>
      <c r="AF55" s="227">
        <v>19370.54</v>
      </c>
    </row>
    <row r="56" spans="1:32" s="25" customFormat="1" ht="15.75" customHeight="1">
      <c r="A56" s="260" t="s">
        <v>21</v>
      </c>
      <c r="B56" s="42"/>
      <c r="C56" s="42"/>
      <c r="D56" s="42"/>
      <c r="E56" s="42"/>
      <c r="F56" s="42"/>
      <c r="G56" s="42"/>
      <c r="H56" s="42"/>
      <c r="I56" s="43"/>
      <c r="J56" s="42"/>
      <c r="K56" s="42"/>
      <c r="L56" s="42">
        <v>88000</v>
      </c>
      <c r="M56" s="42">
        <v>19367.2</v>
      </c>
      <c r="N56" s="42">
        <v>31289.2</v>
      </c>
      <c r="O56" s="42">
        <v>18447.3</v>
      </c>
      <c r="P56" s="42">
        <v>95000</v>
      </c>
      <c r="Q56" s="42">
        <v>96000</v>
      </c>
      <c r="R56" s="42">
        <v>416900</v>
      </c>
      <c r="S56" s="42">
        <v>13500</v>
      </c>
      <c r="T56" s="42"/>
      <c r="U56" s="233">
        <v>243.29299999999785</v>
      </c>
      <c r="V56" s="233"/>
      <c r="W56" s="233"/>
      <c r="X56" s="233">
        <v>243.293</v>
      </c>
      <c r="Y56" s="233"/>
      <c r="Z56" s="42"/>
      <c r="AA56" s="42"/>
      <c r="AB56" s="42"/>
      <c r="AC56" s="42">
        <v>1965.3</v>
      </c>
      <c r="AD56" s="42">
        <v>3588.3</v>
      </c>
      <c r="AE56" s="83">
        <v>23222.8</v>
      </c>
      <c r="AF56" s="227">
        <v>807523.393</v>
      </c>
    </row>
    <row r="57" spans="1:32" s="25" customFormat="1" ht="15.75" customHeight="1">
      <c r="A57" s="261" t="s">
        <v>244</v>
      </c>
      <c r="B57" s="44">
        <v>2436787.2</v>
      </c>
      <c r="C57" s="44">
        <v>877291.8</v>
      </c>
      <c r="D57" s="44">
        <v>105555.5</v>
      </c>
      <c r="E57" s="44">
        <v>237229.4</v>
      </c>
      <c r="F57" s="44">
        <v>203665.1</v>
      </c>
      <c r="G57" s="44">
        <v>9077.5</v>
      </c>
      <c r="H57" s="44">
        <v>3151.2</v>
      </c>
      <c r="I57" s="44">
        <v>15223.7</v>
      </c>
      <c r="J57" s="44">
        <v>6111.9</v>
      </c>
      <c r="K57" s="44">
        <v>22623.4</v>
      </c>
      <c r="L57" s="44">
        <v>88000</v>
      </c>
      <c r="M57" s="44">
        <v>19367.2</v>
      </c>
      <c r="N57" s="44">
        <v>31289.2</v>
      </c>
      <c r="O57" s="44">
        <v>18447.3</v>
      </c>
      <c r="P57" s="44">
        <v>95000</v>
      </c>
      <c r="Q57" s="44">
        <v>96000</v>
      </c>
      <c r="R57" s="44">
        <v>524249</v>
      </c>
      <c r="S57" s="44">
        <v>13500</v>
      </c>
      <c r="T57" s="44">
        <v>330.2</v>
      </c>
      <c r="U57" s="227">
        <v>51226.764999999985</v>
      </c>
      <c r="V57" s="227">
        <v>41579.6</v>
      </c>
      <c r="W57" s="227">
        <v>2318.03</v>
      </c>
      <c r="X57" s="227">
        <v>8323.853000000001</v>
      </c>
      <c r="Y57" s="227">
        <v>1323.3120000000001</v>
      </c>
      <c r="Z57" s="227">
        <v>25180.1</v>
      </c>
      <c r="AA57" s="227">
        <v>136200.3</v>
      </c>
      <c r="AB57" s="227">
        <v>70658.1</v>
      </c>
      <c r="AC57" s="227">
        <v>1965.3</v>
      </c>
      <c r="AD57" s="227">
        <v>3588.3</v>
      </c>
      <c r="AE57" s="227">
        <v>92891.3</v>
      </c>
      <c r="AF57" s="227">
        <v>4947380.364999999</v>
      </c>
    </row>
    <row r="58" ht="15.75">
      <c r="AF58" s="26"/>
    </row>
    <row r="59" ht="15.75">
      <c r="AF59" s="26"/>
    </row>
    <row r="60" ht="15.75">
      <c r="AF60" s="26"/>
    </row>
    <row r="61" ht="15.75">
      <c r="AF61" s="26"/>
    </row>
    <row r="62" ht="15.75">
      <c r="AF62" s="26"/>
    </row>
    <row r="63" ht="15.75">
      <c r="AF63" s="26"/>
    </row>
    <row r="64" ht="15.75">
      <c r="AF64" s="26"/>
    </row>
    <row r="65" ht="15.75">
      <c r="AF65" s="26"/>
    </row>
    <row r="66" ht="15.75">
      <c r="AF66" s="26"/>
    </row>
    <row r="67" ht="15.75">
      <c r="AF67" s="26"/>
    </row>
    <row r="68" ht="15.75">
      <c r="AF68" s="26"/>
    </row>
    <row r="69" ht="15.75">
      <c r="AF69" s="26"/>
    </row>
    <row r="70" ht="15.75">
      <c r="AF70" s="26"/>
    </row>
    <row r="71" ht="15.75">
      <c r="AF71" s="26"/>
    </row>
    <row r="72" ht="15.75">
      <c r="AF72" s="26"/>
    </row>
    <row r="73" ht="15.75">
      <c r="AF73" s="26"/>
    </row>
    <row r="74" ht="15.75">
      <c r="AF74" s="26"/>
    </row>
    <row r="75" ht="15.75">
      <c r="AF75" s="26"/>
    </row>
    <row r="76" ht="15.75">
      <c r="AF76" s="26"/>
    </row>
    <row r="77" ht="15.75">
      <c r="AF77" s="26"/>
    </row>
    <row r="78" ht="15.75">
      <c r="AF78" s="26"/>
    </row>
    <row r="79" ht="15.75">
      <c r="AF79" s="26"/>
    </row>
    <row r="80" ht="15.75">
      <c r="AF80" s="26"/>
    </row>
    <row r="81" ht="15.75">
      <c r="AF81" s="26"/>
    </row>
    <row r="82" ht="15.75">
      <c r="AF82" s="26"/>
    </row>
    <row r="83" ht="15.75">
      <c r="AF83" s="26"/>
    </row>
    <row r="84" ht="15.75">
      <c r="AF84" s="26"/>
    </row>
    <row r="85" ht="15.75">
      <c r="AF85" s="26"/>
    </row>
    <row r="86" ht="15.75">
      <c r="AF86" s="26"/>
    </row>
    <row r="87" ht="15.75">
      <c r="AF87" s="26"/>
    </row>
    <row r="88" ht="15.75">
      <c r="AF88" s="26"/>
    </row>
    <row r="89" ht="15.75">
      <c r="AF89" s="26"/>
    </row>
    <row r="90" ht="15.75">
      <c r="AF90" s="26"/>
    </row>
    <row r="91" ht="15.75">
      <c r="AF91" s="26"/>
    </row>
    <row r="92" ht="15.75">
      <c r="AF92" s="26"/>
    </row>
    <row r="93" ht="15.75">
      <c r="AF93" s="26"/>
    </row>
    <row r="94" ht="15.75">
      <c r="AF94" s="26"/>
    </row>
    <row r="95" ht="15.75">
      <c r="AF95" s="26"/>
    </row>
    <row r="96" ht="15.75">
      <c r="AF96" s="26"/>
    </row>
    <row r="97" ht="15.75">
      <c r="AF97" s="26"/>
    </row>
    <row r="98" ht="15.75">
      <c r="AF98" s="26"/>
    </row>
    <row r="99" ht="15.75">
      <c r="AF99" s="26"/>
    </row>
    <row r="100" ht="15.75">
      <c r="AF100" s="26"/>
    </row>
    <row r="101" ht="15.75">
      <c r="AF101" s="26"/>
    </row>
    <row r="102" ht="15.75">
      <c r="AF102" s="26"/>
    </row>
    <row r="103" ht="15.75">
      <c r="AF103" s="26"/>
    </row>
    <row r="104" ht="15.75">
      <c r="AF104" s="26"/>
    </row>
    <row r="105" ht="15.75">
      <c r="AF105" s="26"/>
    </row>
    <row r="106" ht="15.75">
      <c r="AF106" s="26"/>
    </row>
    <row r="107" ht="15.75">
      <c r="AF107" s="26"/>
    </row>
    <row r="108" ht="15.75">
      <c r="AF108" s="26"/>
    </row>
    <row r="109" ht="15.75">
      <c r="AF109" s="26"/>
    </row>
    <row r="110" ht="15.75">
      <c r="AF110" s="26"/>
    </row>
    <row r="111" ht="15.75">
      <c r="AF111" s="26"/>
    </row>
    <row r="112" ht="15.75">
      <c r="AF112" s="26"/>
    </row>
    <row r="113" ht="15.75">
      <c r="AF113" s="26"/>
    </row>
    <row r="114" ht="15.75">
      <c r="AF114" s="26"/>
    </row>
    <row r="115" ht="15.75">
      <c r="AF115" s="26"/>
    </row>
    <row r="116" ht="15.75">
      <c r="AF116" s="26"/>
    </row>
    <row r="117" ht="15.75">
      <c r="AF117" s="26"/>
    </row>
    <row r="118" ht="15.75">
      <c r="AF118" s="26"/>
    </row>
    <row r="119" ht="15.75">
      <c r="AF119" s="26"/>
    </row>
    <row r="120" ht="15.75">
      <c r="AF120" s="26"/>
    </row>
    <row r="121" ht="15.75">
      <c r="AF121" s="26"/>
    </row>
    <row r="122" ht="15.75">
      <c r="AF122" s="26"/>
    </row>
    <row r="123" ht="15.75">
      <c r="AF123" s="26"/>
    </row>
    <row r="124" ht="15.75">
      <c r="AF124" s="26"/>
    </row>
    <row r="125" ht="15.75">
      <c r="AF125" s="26"/>
    </row>
    <row r="126" ht="15.75">
      <c r="AF126" s="26"/>
    </row>
    <row r="127" ht="15.75">
      <c r="AF127" s="26"/>
    </row>
    <row r="128" ht="15.75">
      <c r="AF128" s="26"/>
    </row>
    <row r="129" ht="15.75">
      <c r="AF129" s="26"/>
    </row>
    <row r="130" ht="15.75">
      <c r="AF130" s="26"/>
    </row>
    <row r="131" ht="15.75">
      <c r="AF131" s="26"/>
    </row>
    <row r="132" ht="15.75">
      <c r="AF132" s="26"/>
    </row>
    <row r="133" ht="15.75">
      <c r="AF133" s="26"/>
    </row>
    <row r="134" ht="15.75">
      <c r="AF134" s="26"/>
    </row>
    <row r="135" ht="15.75">
      <c r="AF135" s="26"/>
    </row>
    <row r="136" ht="15.75">
      <c r="AF136" s="26"/>
    </row>
    <row r="137" ht="15.75">
      <c r="AF137" s="26"/>
    </row>
    <row r="138" ht="15.75">
      <c r="AF138" s="26"/>
    </row>
    <row r="139" ht="15.75">
      <c r="AF139" s="26"/>
    </row>
    <row r="140" ht="15.75">
      <c r="AF140" s="26"/>
    </row>
    <row r="141" ht="15.75">
      <c r="AF141" s="26"/>
    </row>
    <row r="142" ht="15.75">
      <c r="AF142" s="26"/>
    </row>
  </sheetData>
  <sheetProtection/>
  <mergeCells count="36">
    <mergeCell ref="AE6:AE10"/>
    <mergeCell ref="S7:S10"/>
    <mergeCell ref="Z7:Z10"/>
    <mergeCell ref="AA7:AA10"/>
    <mergeCell ref="AB7:AB10"/>
    <mergeCell ref="AC7:AC10"/>
    <mergeCell ref="AD7:AD10"/>
    <mergeCell ref="U7:Y7"/>
    <mergeCell ref="Z6:AD6"/>
    <mergeCell ref="U6:Y6"/>
    <mergeCell ref="B4:K4"/>
    <mergeCell ref="F7:J7"/>
    <mergeCell ref="K7:K10"/>
    <mergeCell ref="B7:B10"/>
    <mergeCell ref="C7:C10"/>
    <mergeCell ref="D7:D10"/>
    <mergeCell ref="E7:E10"/>
    <mergeCell ref="G8:H9"/>
    <mergeCell ref="AF6:AF10"/>
    <mergeCell ref="X9:Y9"/>
    <mergeCell ref="B6:T6"/>
    <mergeCell ref="N7:N10"/>
    <mergeCell ref="L7:L10"/>
    <mergeCell ref="M7:M10"/>
    <mergeCell ref="J8:J10"/>
    <mergeCell ref="I8:I10"/>
    <mergeCell ref="F8:F10"/>
    <mergeCell ref="V9:W9"/>
    <mergeCell ref="U8:U10"/>
    <mergeCell ref="V8:Y8"/>
    <mergeCell ref="A6:A10"/>
    <mergeCell ref="O7:O10"/>
    <mergeCell ref="P7:P10"/>
    <mergeCell ref="Q7:Q10"/>
    <mergeCell ref="R7:R10"/>
    <mergeCell ref="T7:T10"/>
  </mergeCells>
  <printOptions/>
  <pageMargins left="0.7874015748031497" right="0.7874015748031497" top="1.1811023622047245" bottom="0.3937007874015748" header="0.2362204724409449" footer="0.15748031496062992"/>
  <pageSetup firstPageNumber="11" useFirstPageNumber="1" fitToWidth="2" fitToHeight="1" horizontalDpi="600" verticalDpi="600" orientation="landscape" paperSize="9" scale="38" r:id="rId1"/>
  <headerFooter alignWithMargins="0">
    <oddHeader>&amp;C&amp;P</oddHeader>
  </headerFooter>
  <colBreaks count="1" manualBreakCount="1">
    <brk id="15" max="56" man="1"/>
  </colBreaks>
</worksheet>
</file>

<file path=xl/worksheets/sheet5.xml><?xml version="1.0" encoding="utf-8"?>
<worksheet xmlns="http://schemas.openxmlformats.org/spreadsheetml/2006/main" xmlns:r="http://schemas.openxmlformats.org/officeDocument/2006/relationships">
  <sheetPr>
    <tabColor indexed="40"/>
  </sheetPr>
  <dimension ref="A1:AD60"/>
  <sheetViews>
    <sheetView showZeros="0" view="pageBreakPreview" zoomScale="60" zoomScaleNormal="75" zoomScalePageLayoutView="0" workbookViewId="0" topLeftCell="A7">
      <pane xSplit="1" ySplit="7" topLeftCell="H56" activePane="bottomRight" state="frozen"/>
      <selection pane="topLeft" activeCell="C67" sqref="C67"/>
      <selection pane="topRight" activeCell="C67" sqref="C67"/>
      <selection pane="bottomLeft" activeCell="C67" sqref="C67"/>
      <selection pane="bottomRight" activeCell="A61" sqref="A61:IV125"/>
    </sheetView>
  </sheetViews>
  <sheetFormatPr defaultColWidth="8.875" defaultRowHeight="12.75"/>
  <cols>
    <col min="1" max="1" width="34.75390625" style="64" customWidth="1"/>
    <col min="2" max="2" width="18.375" style="64" customWidth="1"/>
    <col min="3" max="3" width="19.25390625" style="64" customWidth="1"/>
    <col min="4" max="4" width="21.625" style="64" customWidth="1"/>
    <col min="5" max="5" width="45.75390625" style="64" customWidth="1"/>
    <col min="6" max="6" width="34.875" style="64" customWidth="1"/>
    <col min="7" max="7" width="31.25390625" style="64" customWidth="1"/>
    <col min="8" max="8" width="16.25390625" style="64" customWidth="1"/>
    <col min="9" max="9" width="19.25390625" style="64" customWidth="1"/>
    <col min="10" max="10" width="18.25390625" style="64" customWidth="1"/>
    <col min="11" max="11" width="22.25390625" style="64" customWidth="1"/>
    <col min="12" max="12" width="16.125" style="64" customWidth="1"/>
    <col min="13" max="13" width="29.375" style="64" customWidth="1"/>
    <col min="14" max="14" width="31.375" style="64" customWidth="1"/>
    <col min="15" max="15" width="19.125" style="64" customWidth="1"/>
    <col min="16" max="16" width="12.875" style="64" customWidth="1"/>
    <col min="17" max="17" width="22.25390625" style="64" customWidth="1"/>
    <col min="18" max="18" width="23.375" style="64" customWidth="1"/>
    <col min="19" max="19" width="23.75390625" style="64" customWidth="1"/>
    <col min="20" max="28" width="19.125" style="64" customWidth="1"/>
    <col min="29" max="29" width="24.875" style="64" customWidth="1"/>
    <col min="30" max="30" width="21.25390625" style="64" customWidth="1"/>
    <col min="31" max="16384" width="8.875" style="64" customWidth="1"/>
  </cols>
  <sheetData>
    <row r="1" spans="5:29" ht="18.75">
      <c r="E1" s="91"/>
      <c r="G1" s="91"/>
      <c r="H1" s="91"/>
      <c r="I1" s="91"/>
      <c r="J1" s="91"/>
      <c r="K1" s="91"/>
      <c r="L1" s="91"/>
      <c r="M1" s="91"/>
      <c r="N1" s="91" t="s">
        <v>511</v>
      </c>
      <c r="Q1" s="91"/>
      <c r="R1" s="91"/>
      <c r="S1" s="91"/>
      <c r="T1" s="91"/>
      <c r="U1" s="91"/>
      <c r="V1" s="91"/>
      <c r="W1" s="91"/>
      <c r="X1" s="91"/>
      <c r="Y1" s="91"/>
      <c r="Z1" s="91"/>
      <c r="AA1" s="91"/>
      <c r="AB1" s="91"/>
      <c r="AC1" s="91"/>
    </row>
    <row r="2" spans="5:29" ht="20.25" customHeight="1">
      <c r="E2" s="91"/>
      <c r="G2" s="91"/>
      <c r="H2" s="91"/>
      <c r="I2" s="91"/>
      <c r="J2" s="91"/>
      <c r="K2" s="91"/>
      <c r="L2" s="91"/>
      <c r="M2" s="91"/>
      <c r="N2" s="91" t="s">
        <v>329</v>
      </c>
      <c r="Q2" s="91"/>
      <c r="R2" s="91"/>
      <c r="S2" s="91"/>
      <c r="T2" s="91"/>
      <c r="U2" s="91"/>
      <c r="V2" s="91"/>
      <c r="W2" s="91"/>
      <c r="X2" s="91"/>
      <c r="Y2" s="91"/>
      <c r="Z2" s="91"/>
      <c r="AA2" s="91"/>
      <c r="AB2" s="91"/>
      <c r="AC2" s="91"/>
    </row>
    <row r="3" spans="5:29" ht="20.25" customHeight="1">
      <c r="E3" s="91"/>
      <c r="G3" s="91"/>
      <c r="H3" s="91"/>
      <c r="I3" s="91"/>
      <c r="J3" s="91"/>
      <c r="K3" s="91"/>
      <c r="L3" s="91"/>
      <c r="M3" s="91"/>
      <c r="N3" s="91"/>
      <c r="Q3" s="91"/>
      <c r="R3" s="91"/>
      <c r="S3" s="91"/>
      <c r="T3" s="91"/>
      <c r="U3" s="91"/>
      <c r="V3" s="91"/>
      <c r="W3" s="91"/>
      <c r="X3" s="91"/>
      <c r="Y3" s="91"/>
      <c r="Z3" s="91"/>
      <c r="AA3" s="91"/>
      <c r="AB3" s="91"/>
      <c r="AC3" s="91"/>
    </row>
    <row r="4" spans="5:29" ht="20.25" customHeight="1">
      <c r="E4" s="91"/>
      <c r="G4" s="91"/>
      <c r="H4" s="91"/>
      <c r="I4" s="91"/>
      <c r="J4" s="91"/>
      <c r="K4" s="91"/>
      <c r="L4" s="91"/>
      <c r="M4" s="91"/>
      <c r="N4" s="91"/>
      <c r="P4" s="91"/>
      <c r="Q4" s="91"/>
      <c r="R4" s="91"/>
      <c r="S4" s="91"/>
      <c r="T4" s="91"/>
      <c r="U4" s="91"/>
      <c r="V4" s="91"/>
      <c r="W4" s="91"/>
      <c r="X4" s="91"/>
      <c r="Y4" s="91"/>
      <c r="Z4" s="91"/>
      <c r="AA4" s="91"/>
      <c r="AB4" s="91"/>
      <c r="AC4" s="91"/>
    </row>
    <row r="5" ht="15.75" customHeight="1"/>
    <row r="6" spans="2:30" ht="18" customHeight="1">
      <c r="B6" s="360" t="s">
        <v>450</v>
      </c>
      <c r="C6" s="360"/>
      <c r="D6" s="360"/>
      <c r="E6" s="360"/>
      <c r="F6" s="360"/>
      <c r="G6" s="360"/>
      <c r="H6" s="360"/>
      <c r="I6" s="360"/>
      <c r="J6" s="360"/>
      <c r="K6" s="360"/>
      <c r="L6" s="360"/>
      <c r="M6" s="360"/>
      <c r="N6" s="360"/>
      <c r="O6" s="360"/>
      <c r="P6" s="360"/>
      <c r="Q6" s="119"/>
      <c r="R6" s="119"/>
      <c r="S6" s="119"/>
      <c r="T6" s="119"/>
      <c r="U6" s="119"/>
      <c r="V6" s="119"/>
      <c r="W6" s="119"/>
      <c r="X6" s="119"/>
      <c r="Y6" s="119"/>
      <c r="Z6" s="119"/>
      <c r="AA6" s="119"/>
      <c r="AB6" s="119"/>
      <c r="AC6" s="119"/>
      <c r="AD6" s="119"/>
    </row>
    <row r="7" spans="1:30" ht="18.75">
      <c r="A7" s="119"/>
      <c r="B7" s="119"/>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0" ht="16.5" customHeight="1">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92" t="s">
        <v>78</v>
      </c>
    </row>
    <row r="9" spans="1:30" s="146" customFormat="1" ht="26.25" customHeight="1">
      <c r="A9" s="347" t="s">
        <v>512</v>
      </c>
      <c r="B9" s="356" t="s">
        <v>379</v>
      </c>
      <c r="C9" s="357"/>
      <c r="D9" s="357"/>
      <c r="E9" s="357"/>
      <c r="F9" s="350"/>
      <c r="G9" s="353" t="s">
        <v>322</v>
      </c>
      <c r="H9" s="354"/>
      <c r="I9" s="354"/>
      <c r="J9" s="354"/>
      <c r="K9" s="354"/>
      <c r="L9" s="354"/>
      <c r="M9" s="354"/>
      <c r="N9" s="354"/>
      <c r="O9" s="354"/>
      <c r="P9" s="354" t="s">
        <v>322</v>
      </c>
      <c r="Q9" s="354"/>
      <c r="R9" s="354"/>
      <c r="S9" s="354"/>
      <c r="T9" s="354"/>
      <c r="U9" s="354"/>
      <c r="V9" s="354"/>
      <c r="W9" s="354"/>
      <c r="X9" s="354"/>
      <c r="Y9" s="354"/>
      <c r="Z9" s="354"/>
      <c r="AA9" s="354"/>
      <c r="AB9" s="354"/>
      <c r="AC9" s="355"/>
      <c r="AD9" s="361" t="s">
        <v>77</v>
      </c>
    </row>
    <row r="10" spans="1:30" s="146" customFormat="1" ht="26.25" customHeight="1">
      <c r="A10" s="348"/>
      <c r="B10" s="358"/>
      <c r="C10" s="359"/>
      <c r="D10" s="359"/>
      <c r="E10" s="359"/>
      <c r="F10" s="352"/>
      <c r="G10" s="353" t="s">
        <v>123</v>
      </c>
      <c r="H10" s="354"/>
      <c r="I10" s="354"/>
      <c r="J10" s="354"/>
      <c r="K10" s="354"/>
      <c r="L10" s="354"/>
      <c r="M10" s="354"/>
      <c r="N10" s="354"/>
      <c r="O10" s="354"/>
      <c r="P10" s="354" t="s">
        <v>123</v>
      </c>
      <c r="Q10" s="354"/>
      <c r="R10" s="354"/>
      <c r="S10" s="354"/>
      <c r="T10" s="354"/>
      <c r="U10" s="354"/>
      <c r="V10" s="354"/>
      <c r="W10" s="354"/>
      <c r="X10" s="354"/>
      <c r="Y10" s="354"/>
      <c r="Z10" s="354"/>
      <c r="AA10" s="354"/>
      <c r="AB10" s="355"/>
      <c r="AC10" s="284" t="s">
        <v>124</v>
      </c>
      <c r="AD10" s="362"/>
    </row>
    <row r="11" spans="1:30" s="146" customFormat="1" ht="132.75" customHeight="1">
      <c r="A11" s="348"/>
      <c r="B11" s="346" t="s">
        <v>589</v>
      </c>
      <c r="C11" s="346" t="s">
        <v>590</v>
      </c>
      <c r="D11" s="350" t="s">
        <v>591</v>
      </c>
      <c r="E11" s="296" t="s">
        <v>175</v>
      </c>
      <c r="F11" s="297"/>
      <c r="G11" s="353" t="s">
        <v>235</v>
      </c>
      <c r="H11" s="354"/>
      <c r="I11" s="354"/>
      <c r="J11" s="354"/>
      <c r="K11" s="354"/>
      <c r="L11" s="354"/>
      <c r="M11" s="354"/>
      <c r="N11" s="354"/>
      <c r="O11" s="354"/>
      <c r="P11" s="355"/>
      <c r="Q11" s="347" t="s">
        <v>563</v>
      </c>
      <c r="R11" s="346" t="s">
        <v>296</v>
      </c>
      <c r="S11" s="346" t="s">
        <v>174</v>
      </c>
      <c r="T11" s="346" t="s">
        <v>488</v>
      </c>
      <c r="U11" s="347" t="s">
        <v>202</v>
      </c>
      <c r="V11" s="347" t="s">
        <v>477</v>
      </c>
      <c r="W11" s="347" t="s">
        <v>666</v>
      </c>
      <c r="X11" s="347" t="s">
        <v>594</v>
      </c>
      <c r="Y11" s="347" t="s">
        <v>595</v>
      </c>
      <c r="Z11" s="347" t="s">
        <v>388</v>
      </c>
      <c r="AA11" s="347" t="s">
        <v>475</v>
      </c>
      <c r="AB11" s="347" t="s">
        <v>169</v>
      </c>
      <c r="AC11" s="347" t="s">
        <v>112</v>
      </c>
      <c r="AD11" s="362"/>
    </row>
    <row r="12" spans="1:30" s="146" customFormat="1" ht="18.75" customHeight="1">
      <c r="A12" s="348"/>
      <c r="B12" s="346"/>
      <c r="C12" s="346"/>
      <c r="D12" s="351"/>
      <c r="E12" s="344"/>
      <c r="F12" s="345"/>
      <c r="G12" s="295" t="s">
        <v>562</v>
      </c>
      <c r="H12" s="295" t="s">
        <v>563</v>
      </c>
      <c r="I12" s="295" t="s">
        <v>333</v>
      </c>
      <c r="J12" s="295" t="s">
        <v>607</v>
      </c>
      <c r="K12" s="295" t="s">
        <v>286</v>
      </c>
      <c r="L12" s="295" t="s">
        <v>477</v>
      </c>
      <c r="M12" s="295" t="s">
        <v>287</v>
      </c>
      <c r="N12" s="295" t="s">
        <v>266</v>
      </c>
      <c r="O12" s="295" t="s">
        <v>580</v>
      </c>
      <c r="P12" s="295" t="s">
        <v>564</v>
      </c>
      <c r="Q12" s="348"/>
      <c r="R12" s="346"/>
      <c r="S12" s="346"/>
      <c r="T12" s="346"/>
      <c r="U12" s="348"/>
      <c r="V12" s="348"/>
      <c r="W12" s="348"/>
      <c r="X12" s="348"/>
      <c r="Y12" s="348"/>
      <c r="Z12" s="348"/>
      <c r="AA12" s="348"/>
      <c r="AB12" s="348"/>
      <c r="AC12" s="348"/>
      <c r="AD12" s="362"/>
    </row>
    <row r="13" spans="1:30" s="230" customFormat="1" ht="222.75" customHeight="1">
      <c r="A13" s="349"/>
      <c r="B13" s="346"/>
      <c r="C13" s="346"/>
      <c r="D13" s="352"/>
      <c r="E13" s="229" t="s">
        <v>589</v>
      </c>
      <c r="F13" s="229" t="s">
        <v>590</v>
      </c>
      <c r="G13" s="295"/>
      <c r="H13" s="295"/>
      <c r="I13" s="295"/>
      <c r="J13" s="295"/>
      <c r="K13" s="295"/>
      <c r="L13" s="295"/>
      <c r="M13" s="295"/>
      <c r="N13" s="295"/>
      <c r="O13" s="295"/>
      <c r="P13" s="295"/>
      <c r="Q13" s="349"/>
      <c r="R13" s="346"/>
      <c r="S13" s="346"/>
      <c r="T13" s="346"/>
      <c r="U13" s="349"/>
      <c r="V13" s="349"/>
      <c r="W13" s="349"/>
      <c r="X13" s="349"/>
      <c r="Y13" s="349"/>
      <c r="Z13" s="349"/>
      <c r="AA13" s="349"/>
      <c r="AB13" s="349"/>
      <c r="AC13" s="349"/>
      <c r="AD13" s="363"/>
    </row>
    <row r="14" spans="1:30" s="102" customFormat="1" ht="20.25">
      <c r="A14" s="193" t="s">
        <v>688</v>
      </c>
      <c r="B14" s="194">
        <v>2167.4</v>
      </c>
      <c r="C14" s="194"/>
      <c r="D14" s="194">
        <v>323399.2</v>
      </c>
      <c r="E14" s="194"/>
      <c r="F14" s="194"/>
      <c r="G14" s="194"/>
      <c r="H14" s="194"/>
      <c r="I14" s="194"/>
      <c r="J14" s="194"/>
      <c r="K14" s="194"/>
      <c r="L14" s="194"/>
      <c r="M14" s="194"/>
      <c r="N14" s="194"/>
      <c r="O14" s="194"/>
      <c r="P14" s="194"/>
      <c r="Q14" s="194">
        <v>4000</v>
      </c>
      <c r="R14" s="231">
        <v>1031.4</v>
      </c>
      <c r="S14" s="231">
        <v>480.6</v>
      </c>
      <c r="T14" s="194"/>
      <c r="U14" s="194">
        <v>101.96</v>
      </c>
      <c r="V14" s="194"/>
      <c r="W14" s="194">
        <v>1174.7</v>
      </c>
      <c r="X14" s="194">
        <v>277.247</v>
      </c>
      <c r="Y14" s="194">
        <v>1365.41</v>
      </c>
      <c r="Z14" s="275">
        <v>127.39</v>
      </c>
      <c r="AA14" s="194">
        <v>2689.8</v>
      </c>
      <c r="AB14" s="194"/>
      <c r="AC14" s="194"/>
      <c r="AD14" s="195">
        <v>336815.107</v>
      </c>
    </row>
    <row r="15" spans="1:30" s="102" customFormat="1" ht="20.25">
      <c r="A15" s="193" t="s">
        <v>680</v>
      </c>
      <c r="B15" s="194">
        <v>1794.6</v>
      </c>
      <c r="C15" s="194"/>
      <c r="D15" s="194">
        <v>13702.6</v>
      </c>
      <c r="E15" s="194">
        <v>73.371</v>
      </c>
      <c r="F15" s="194"/>
      <c r="G15" s="194"/>
      <c r="H15" s="194"/>
      <c r="I15" s="194"/>
      <c r="J15" s="194"/>
      <c r="K15" s="194"/>
      <c r="L15" s="194"/>
      <c r="M15" s="194"/>
      <c r="N15" s="194">
        <v>60</v>
      </c>
      <c r="O15" s="194"/>
      <c r="P15" s="194"/>
      <c r="Q15" s="194"/>
      <c r="R15" s="231">
        <v>42.52</v>
      </c>
      <c r="S15" s="231">
        <v>18.36</v>
      </c>
      <c r="T15" s="194"/>
      <c r="U15" s="194"/>
      <c r="V15" s="194"/>
      <c r="W15" s="194"/>
      <c r="X15" s="194">
        <v>48.36</v>
      </c>
      <c r="Y15" s="194"/>
      <c r="Z15" s="275">
        <v>5.68</v>
      </c>
      <c r="AA15" s="194"/>
      <c r="AB15" s="194"/>
      <c r="AC15" s="194"/>
      <c r="AD15" s="195">
        <v>15745.491000000002</v>
      </c>
    </row>
    <row r="16" spans="1:30" s="102" customFormat="1" ht="20.25">
      <c r="A16" s="193" t="s">
        <v>681</v>
      </c>
      <c r="B16" s="194"/>
      <c r="C16" s="194"/>
      <c r="D16" s="194">
        <v>39684.7</v>
      </c>
      <c r="E16" s="194"/>
      <c r="F16" s="194"/>
      <c r="G16" s="194">
        <v>5250</v>
      </c>
      <c r="H16" s="194">
        <v>1212.667</v>
      </c>
      <c r="I16" s="194"/>
      <c r="J16" s="194">
        <v>100</v>
      </c>
      <c r="K16" s="194">
        <v>2.52</v>
      </c>
      <c r="L16" s="194"/>
      <c r="M16" s="194"/>
      <c r="N16" s="194">
        <v>60</v>
      </c>
      <c r="O16" s="194"/>
      <c r="P16" s="194"/>
      <c r="Q16" s="194"/>
      <c r="R16" s="231">
        <v>124.385</v>
      </c>
      <c r="S16" s="231">
        <v>62.185</v>
      </c>
      <c r="T16" s="194"/>
      <c r="U16" s="194"/>
      <c r="V16" s="194"/>
      <c r="W16" s="194"/>
      <c r="X16" s="194">
        <v>57.538</v>
      </c>
      <c r="Y16" s="194"/>
      <c r="Z16" s="275">
        <v>13.95</v>
      </c>
      <c r="AA16" s="194"/>
      <c r="AB16" s="194"/>
      <c r="AC16" s="194"/>
      <c r="AD16" s="195">
        <v>46567.94499999999</v>
      </c>
    </row>
    <row r="17" spans="1:30" s="102" customFormat="1" ht="20.25">
      <c r="A17" s="193" t="s">
        <v>33</v>
      </c>
      <c r="B17" s="194"/>
      <c r="C17" s="194"/>
      <c r="D17" s="194">
        <v>4111.2</v>
      </c>
      <c r="E17" s="194"/>
      <c r="F17" s="194"/>
      <c r="G17" s="194"/>
      <c r="H17" s="194"/>
      <c r="I17" s="194"/>
      <c r="J17" s="194"/>
      <c r="K17" s="194"/>
      <c r="L17" s="194"/>
      <c r="M17" s="194"/>
      <c r="N17" s="194">
        <v>60</v>
      </c>
      <c r="O17" s="194"/>
      <c r="P17" s="194"/>
      <c r="Q17" s="194"/>
      <c r="R17" s="231">
        <v>23.72</v>
      </c>
      <c r="S17" s="231">
        <v>9.07</v>
      </c>
      <c r="T17" s="194"/>
      <c r="U17" s="194"/>
      <c r="V17" s="194"/>
      <c r="W17" s="194"/>
      <c r="X17" s="194"/>
      <c r="Y17" s="194"/>
      <c r="Z17" s="275">
        <v>3.02</v>
      </c>
      <c r="AA17" s="194"/>
      <c r="AB17" s="194"/>
      <c r="AC17" s="194"/>
      <c r="AD17" s="195">
        <v>4207.01</v>
      </c>
    </row>
    <row r="18" spans="1:30" s="102" customFormat="1" ht="20.25">
      <c r="A18" s="193" t="s">
        <v>682</v>
      </c>
      <c r="B18" s="194">
        <v>2248</v>
      </c>
      <c r="C18" s="194">
        <v>1564</v>
      </c>
      <c r="D18" s="194">
        <v>93697.5</v>
      </c>
      <c r="E18" s="194"/>
      <c r="F18" s="194">
        <v>0.26</v>
      </c>
      <c r="G18" s="194"/>
      <c r="H18" s="194"/>
      <c r="I18" s="194"/>
      <c r="J18" s="194">
        <v>100</v>
      </c>
      <c r="K18" s="194"/>
      <c r="L18" s="194"/>
      <c r="M18" s="194"/>
      <c r="N18" s="194">
        <v>60</v>
      </c>
      <c r="O18" s="194"/>
      <c r="P18" s="194"/>
      <c r="Q18" s="194"/>
      <c r="R18" s="231">
        <v>301.84</v>
      </c>
      <c r="S18" s="231">
        <v>118.29</v>
      </c>
      <c r="T18" s="194"/>
      <c r="U18" s="194"/>
      <c r="V18" s="194"/>
      <c r="W18" s="194"/>
      <c r="X18" s="194">
        <v>120.9</v>
      </c>
      <c r="Y18" s="194"/>
      <c r="Z18" s="275">
        <v>37.16</v>
      </c>
      <c r="AA18" s="194"/>
      <c r="AB18" s="194"/>
      <c r="AC18" s="194"/>
      <c r="AD18" s="195">
        <v>98247.95</v>
      </c>
    </row>
    <row r="19" spans="1:30" s="102" customFormat="1" ht="20.25">
      <c r="A19" s="193" t="s">
        <v>683</v>
      </c>
      <c r="B19" s="194"/>
      <c r="C19" s="194"/>
      <c r="D19" s="194">
        <v>12328</v>
      </c>
      <c r="E19" s="194"/>
      <c r="F19" s="194"/>
      <c r="G19" s="194"/>
      <c r="H19" s="194"/>
      <c r="I19" s="194"/>
      <c r="J19" s="194">
        <v>40</v>
      </c>
      <c r="K19" s="194"/>
      <c r="L19" s="194"/>
      <c r="M19" s="194"/>
      <c r="N19" s="194">
        <v>52.579</v>
      </c>
      <c r="O19" s="194"/>
      <c r="P19" s="194"/>
      <c r="Q19" s="194"/>
      <c r="R19" s="231">
        <v>60.3</v>
      </c>
      <c r="S19" s="231">
        <v>24.4</v>
      </c>
      <c r="T19" s="194"/>
      <c r="U19" s="194"/>
      <c r="V19" s="194"/>
      <c r="W19" s="194"/>
      <c r="X19" s="194"/>
      <c r="Y19" s="194"/>
      <c r="Z19" s="275">
        <v>7.14</v>
      </c>
      <c r="AA19" s="194"/>
      <c r="AB19" s="194"/>
      <c r="AC19" s="194"/>
      <c r="AD19" s="195">
        <v>12512.418999999998</v>
      </c>
    </row>
    <row r="20" spans="1:30" s="102" customFormat="1" ht="20.25">
      <c r="A20" s="193" t="s">
        <v>684</v>
      </c>
      <c r="B20" s="194">
        <v>2187</v>
      </c>
      <c r="C20" s="194"/>
      <c r="D20" s="194">
        <v>25157</v>
      </c>
      <c r="E20" s="194">
        <v>13.107</v>
      </c>
      <c r="F20" s="194"/>
      <c r="G20" s="194"/>
      <c r="H20" s="194">
        <v>1061.949</v>
      </c>
      <c r="I20" s="194"/>
      <c r="J20" s="194">
        <v>60</v>
      </c>
      <c r="K20" s="194">
        <v>2.55</v>
      </c>
      <c r="L20" s="194"/>
      <c r="M20" s="194"/>
      <c r="N20" s="194">
        <v>60</v>
      </c>
      <c r="O20" s="194"/>
      <c r="P20" s="194"/>
      <c r="Q20" s="194"/>
      <c r="R20" s="231">
        <v>77.106</v>
      </c>
      <c r="S20" s="231">
        <v>26.904</v>
      </c>
      <c r="T20" s="194"/>
      <c r="U20" s="194"/>
      <c r="V20" s="194"/>
      <c r="W20" s="194">
        <v>180.7</v>
      </c>
      <c r="X20" s="194">
        <v>99.944</v>
      </c>
      <c r="Y20" s="194"/>
      <c r="Z20" s="275">
        <v>8.88</v>
      </c>
      <c r="AA20" s="194"/>
      <c r="AB20" s="194"/>
      <c r="AC20" s="194"/>
      <c r="AD20" s="195">
        <v>28935.14</v>
      </c>
    </row>
    <row r="21" spans="1:30" s="102" customFormat="1" ht="20.25">
      <c r="A21" s="193" t="s">
        <v>685</v>
      </c>
      <c r="B21" s="194"/>
      <c r="C21" s="194"/>
      <c r="D21" s="194">
        <v>19549.2</v>
      </c>
      <c r="E21" s="194"/>
      <c r="F21" s="194"/>
      <c r="G21" s="194"/>
      <c r="H21" s="194">
        <v>650</v>
      </c>
      <c r="I21" s="194"/>
      <c r="J21" s="194"/>
      <c r="K21" s="194">
        <v>2.55</v>
      </c>
      <c r="L21" s="194"/>
      <c r="M21" s="194"/>
      <c r="N21" s="194">
        <v>60</v>
      </c>
      <c r="O21" s="194"/>
      <c r="P21" s="194"/>
      <c r="Q21" s="194"/>
      <c r="R21" s="231">
        <v>70.175</v>
      </c>
      <c r="S21" s="231">
        <v>30.045</v>
      </c>
      <c r="T21" s="194"/>
      <c r="U21" s="194"/>
      <c r="V21" s="194"/>
      <c r="W21" s="194"/>
      <c r="X21" s="194"/>
      <c r="Y21" s="194"/>
      <c r="Z21" s="275">
        <v>7.59</v>
      </c>
      <c r="AA21" s="194"/>
      <c r="AB21" s="194"/>
      <c r="AC21" s="194"/>
      <c r="AD21" s="195">
        <v>20369.56</v>
      </c>
    </row>
    <row r="22" spans="1:30" s="102" customFormat="1" ht="20.25">
      <c r="A22" s="193" t="s">
        <v>686</v>
      </c>
      <c r="B22" s="194">
        <v>1256.3</v>
      </c>
      <c r="C22" s="194"/>
      <c r="D22" s="194">
        <v>26464.6</v>
      </c>
      <c r="E22" s="194">
        <v>35.024</v>
      </c>
      <c r="F22" s="194"/>
      <c r="G22" s="194"/>
      <c r="H22" s="194"/>
      <c r="I22" s="194"/>
      <c r="J22" s="194"/>
      <c r="K22" s="194">
        <v>2.55</v>
      </c>
      <c r="L22" s="194"/>
      <c r="M22" s="194"/>
      <c r="N22" s="194">
        <v>59.998</v>
      </c>
      <c r="O22" s="194"/>
      <c r="P22" s="194"/>
      <c r="Q22" s="194"/>
      <c r="R22" s="231">
        <v>96.6</v>
      </c>
      <c r="S22" s="231">
        <v>37.5</v>
      </c>
      <c r="T22" s="194"/>
      <c r="U22" s="194">
        <v>35.854</v>
      </c>
      <c r="V22" s="194"/>
      <c r="W22" s="194"/>
      <c r="X22" s="194">
        <v>168.779</v>
      </c>
      <c r="Y22" s="194"/>
      <c r="Z22" s="275">
        <v>10.46</v>
      </c>
      <c r="AA22" s="194"/>
      <c r="AB22" s="194"/>
      <c r="AC22" s="194"/>
      <c r="AD22" s="195">
        <v>28167.664999999994</v>
      </c>
    </row>
    <row r="23" spans="1:30" s="102" customFormat="1" ht="20.25">
      <c r="A23" s="193" t="s">
        <v>687</v>
      </c>
      <c r="B23" s="194"/>
      <c r="C23" s="194"/>
      <c r="D23" s="194">
        <v>8359.1</v>
      </c>
      <c r="E23" s="194"/>
      <c r="F23" s="194"/>
      <c r="G23" s="194"/>
      <c r="H23" s="194">
        <v>1487.565</v>
      </c>
      <c r="I23" s="194"/>
      <c r="J23" s="194"/>
      <c r="K23" s="194"/>
      <c r="L23" s="194"/>
      <c r="M23" s="194"/>
      <c r="N23" s="194">
        <v>60</v>
      </c>
      <c r="O23" s="194"/>
      <c r="P23" s="194"/>
      <c r="Q23" s="194">
        <v>2535</v>
      </c>
      <c r="R23" s="231">
        <v>27.675</v>
      </c>
      <c r="S23" s="231">
        <v>13.385</v>
      </c>
      <c r="T23" s="194"/>
      <c r="U23" s="194"/>
      <c r="V23" s="194"/>
      <c r="W23" s="194"/>
      <c r="X23" s="194">
        <v>80.6</v>
      </c>
      <c r="Y23" s="194"/>
      <c r="Z23" s="275">
        <v>3.6</v>
      </c>
      <c r="AA23" s="194"/>
      <c r="AB23" s="194"/>
      <c r="AC23" s="194"/>
      <c r="AD23" s="195">
        <v>12566.925000000001</v>
      </c>
    </row>
    <row r="24" spans="1:30" s="102" customFormat="1" ht="20.25">
      <c r="A24" s="193" t="s">
        <v>689</v>
      </c>
      <c r="B24" s="194"/>
      <c r="C24" s="194"/>
      <c r="D24" s="194">
        <v>21257.9</v>
      </c>
      <c r="E24" s="194"/>
      <c r="F24" s="194"/>
      <c r="G24" s="194"/>
      <c r="H24" s="194"/>
      <c r="I24" s="194"/>
      <c r="J24" s="194"/>
      <c r="K24" s="194"/>
      <c r="L24" s="194"/>
      <c r="M24" s="194"/>
      <c r="N24" s="194"/>
      <c r="O24" s="194"/>
      <c r="P24" s="194"/>
      <c r="Q24" s="194"/>
      <c r="R24" s="231">
        <v>74.336</v>
      </c>
      <c r="S24" s="231">
        <v>27.044</v>
      </c>
      <c r="T24" s="194"/>
      <c r="U24" s="194"/>
      <c r="V24" s="194"/>
      <c r="W24" s="194"/>
      <c r="X24" s="194">
        <v>80.6</v>
      </c>
      <c r="Y24" s="194"/>
      <c r="Z24" s="275">
        <v>8.57</v>
      </c>
      <c r="AA24" s="194"/>
      <c r="AB24" s="194"/>
      <c r="AC24" s="194"/>
      <c r="AD24" s="195">
        <v>21448.45</v>
      </c>
    </row>
    <row r="25" spans="1:30" s="102" customFormat="1" ht="20.25">
      <c r="A25" s="193" t="s">
        <v>690</v>
      </c>
      <c r="B25" s="194">
        <v>1799</v>
      </c>
      <c r="C25" s="194"/>
      <c r="D25" s="194">
        <v>41930.5</v>
      </c>
      <c r="E25" s="194">
        <v>2.661</v>
      </c>
      <c r="F25" s="194"/>
      <c r="G25" s="194"/>
      <c r="H25" s="194"/>
      <c r="I25" s="194"/>
      <c r="J25" s="194">
        <v>10</v>
      </c>
      <c r="K25" s="194">
        <v>2.55</v>
      </c>
      <c r="L25" s="194"/>
      <c r="M25" s="194"/>
      <c r="N25" s="194"/>
      <c r="O25" s="194"/>
      <c r="P25" s="194"/>
      <c r="Q25" s="194"/>
      <c r="R25" s="231">
        <v>145.44</v>
      </c>
      <c r="S25" s="231">
        <v>56.01</v>
      </c>
      <c r="T25" s="194"/>
      <c r="U25" s="194"/>
      <c r="V25" s="194"/>
      <c r="W25" s="194"/>
      <c r="X25" s="194">
        <v>9.672</v>
      </c>
      <c r="Y25" s="194"/>
      <c r="Z25" s="275">
        <v>17.33</v>
      </c>
      <c r="AA25" s="194"/>
      <c r="AB25" s="194"/>
      <c r="AC25" s="194">
        <v>5650</v>
      </c>
      <c r="AD25" s="195">
        <v>49623.16300000001</v>
      </c>
    </row>
    <row r="26" spans="1:30" s="102" customFormat="1" ht="20.25">
      <c r="A26" s="193" t="s">
        <v>691</v>
      </c>
      <c r="B26" s="194"/>
      <c r="C26" s="194"/>
      <c r="D26" s="194">
        <v>4152.1</v>
      </c>
      <c r="E26" s="194"/>
      <c r="F26" s="194"/>
      <c r="G26" s="194"/>
      <c r="H26" s="194"/>
      <c r="I26" s="194"/>
      <c r="J26" s="194"/>
      <c r="K26" s="194"/>
      <c r="L26" s="194"/>
      <c r="M26" s="194"/>
      <c r="N26" s="194">
        <v>10.639</v>
      </c>
      <c r="O26" s="194"/>
      <c r="P26" s="194"/>
      <c r="Q26" s="194"/>
      <c r="R26" s="231">
        <v>16.355</v>
      </c>
      <c r="S26" s="231">
        <v>7.485</v>
      </c>
      <c r="T26" s="194"/>
      <c r="U26" s="194"/>
      <c r="V26" s="194"/>
      <c r="W26" s="194"/>
      <c r="X26" s="194"/>
      <c r="Y26" s="194"/>
      <c r="Z26" s="275">
        <v>2.16</v>
      </c>
      <c r="AA26" s="194"/>
      <c r="AB26" s="194"/>
      <c r="AC26" s="194"/>
      <c r="AD26" s="195">
        <v>4188.739</v>
      </c>
    </row>
    <row r="27" spans="1:30" s="102" customFormat="1" ht="20.25">
      <c r="A27" s="193" t="s">
        <v>692</v>
      </c>
      <c r="B27" s="194"/>
      <c r="C27" s="194"/>
      <c r="D27" s="194">
        <v>9222.1</v>
      </c>
      <c r="E27" s="194"/>
      <c r="F27" s="194"/>
      <c r="G27" s="194"/>
      <c r="H27" s="194"/>
      <c r="I27" s="194"/>
      <c r="J27" s="194"/>
      <c r="K27" s="194"/>
      <c r="L27" s="194"/>
      <c r="M27" s="194"/>
      <c r="N27" s="194">
        <v>38.599</v>
      </c>
      <c r="O27" s="194"/>
      <c r="P27" s="194"/>
      <c r="Q27" s="194">
        <v>32.4</v>
      </c>
      <c r="R27" s="231">
        <v>31.26</v>
      </c>
      <c r="S27" s="231">
        <v>13.66</v>
      </c>
      <c r="T27" s="194"/>
      <c r="U27" s="194"/>
      <c r="V27" s="194"/>
      <c r="W27" s="194"/>
      <c r="X27" s="194"/>
      <c r="Y27" s="194"/>
      <c r="Z27" s="275">
        <v>4.44</v>
      </c>
      <c r="AA27" s="194"/>
      <c r="AB27" s="194"/>
      <c r="AC27" s="194"/>
      <c r="AD27" s="195">
        <v>9342.459</v>
      </c>
    </row>
    <row r="28" spans="1:30" s="102" customFormat="1" ht="20.25">
      <c r="A28" s="193" t="s">
        <v>22</v>
      </c>
      <c r="B28" s="194"/>
      <c r="C28" s="194">
        <v>334</v>
      </c>
      <c r="D28" s="194">
        <v>31679.6</v>
      </c>
      <c r="E28" s="194"/>
      <c r="F28" s="194"/>
      <c r="G28" s="194"/>
      <c r="H28" s="194"/>
      <c r="I28" s="194"/>
      <c r="J28" s="194"/>
      <c r="K28" s="194"/>
      <c r="L28" s="194"/>
      <c r="M28" s="194"/>
      <c r="N28" s="194"/>
      <c r="O28" s="194"/>
      <c r="P28" s="194"/>
      <c r="Q28" s="194"/>
      <c r="R28" s="231">
        <v>85.9</v>
      </c>
      <c r="S28" s="231">
        <v>44.2</v>
      </c>
      <c r="T28" s="194"/>
      <c r="U28" s="194"/>
      <c r="V28" s="194"/>
      <c r="W28" s="194"/>
      <c r="X28" s="194">
        <v>278.928</v>
      </c>
      <c r="Y28" s="194"/>
      <c r="Z28" s="275">
        <v>10.22</v>
      </c>
      <c r="AA28" s="194"/>
      <c r="AB28" s="194"/>
      <c r="AC28" s="194"/>
      <c r="AD28" s="195">
        <v>32432.848</v>
      </c>
    </row>
    <row r="29" spans="1:30" s="102" customFormat="1" ht="20.25">
      <c r="A29" s="193" t="s">
        <v>23</v>
      </c>
      <c r="B29" s="194">
        <v>1789</v>
      </c>
      <c r="C29" s="194"/>
      <c r="D29" s="194">
        <v>64850.5</v>
      </c>
      <c r="E29" s="194">
        <v>15.601</v>
      </c>
      <c r="F29" s="194"/>
      <c r="G29" s="194"/>
      <c r="H29" s="194"/>
      <c r="I29" s="194"/>
      <c r="J29" s="194">
        <v>8.02</v>
      </c>
      <c r="K29" s="194">
        <v>2.511</v>
      </c>
      <c r="L29" s="194"/>
      <c r="M29" s="194"/>
      <c r="N29" s="194"/>
      <c r="O29" s="194"/>
      <c r="P29" s="194"/>
      <c r="Q29" s="194">
        <v>600</v>
      </c>
      <c r="R29" s="231">
        <v>233.3</v>
      </c>
      <c r="S29" s="231">
        <v>87.2</v>
      </c>
      <c r="T29" s="194"/>
      <c r="U29" s="194"/>
      <c r="V29" s="194"/>
      <c r="W29" s="194"/>
      <c r="X29" s="194">
        <v>149.435</v>
      </c>
      <c r="Y29" s="194">
        <v>166.65</v>
      </c>
      <c r="Z29" s="275">
        <v>26.65</v>
      </c>
      <c r="AA29" s="194"/>
      <c r="AB29" s="194"/>
      <c r="AC29" s="194"/>
      <c r="AD29" s="195">
        <v>67928.86699999998</v>
      </c>
    </row>
    <row r="30" spans="1:30" s="102" customFormat="1" ht="20.25">
      <c r="A30" s="193" t="s">
        <v>25</v>
      </c>
      <c r="B30" s="194">
        <v>1574</v>
      </c>
      <c r="C30" s="194"/>
      <c r="D30" s="194">
        <v>11965.9</v>
      </c>
      <c r="E30" s="194">
        <v>0.51</v>
      </c>
      <c r="F30" s="194"/>
      <c r="G30" s="194"/>
      <c r="H30" s="194"/>
      <c r="I30" s="194"/>
      <c r="J30" s="194">
        <v>49.341</v>
      </c>
      <c r="K30" s="194"/>
      <c r="L30" s="194"/>
      <c r="M30" s="194"/>
      <c r="N30" s="194">
        <v>89.424</v>
      </c>
      <c r="O30" s="194"/>
      <c r="P30" s="194"/>
      <c r="Q30" s="194"/>
      <c r="R30" s="231">
        <v>62.695</v>
      </c>
      <c r="S30" s="231">
        <v>19.185</v>
      </c>
      <c r="T30" s="194"/>
      <c r="U30" s="194"/>
      <c r="V30" s="194"/>
      <c r="W30" s="194"/>
      <c r="X30" s="194">
        <v>70.928</v>
      </c>
      <c r="Y30" s="194"/>
      <c r="Z30" s="275">
        <v>7.46</v>
      </c>
      <c r="AA30" s="194"/>
      <c r="AB30" s="194"/>
      <c r="AC30" s="194"/>
      <c r="AD30" s="195">
        <v>13839.443</v>
      </c>
    </row>
    <row r="31" spans="1:30" s="102" customFormat="1" ht="20.25">
      <c r="A31" s="193" t="s">
        <v>24</v>
      </c>
      <c r="B31" s="194"/>
      <c r="C31" s="194"/>
      <c r="D31" s="194">
        <v>26047.4</v>
      </c>
      <c r="E31" s="194"/>
      <c r="F31" s="194"/>
      <c r="G31" s="194"/>
      <c r="H31" s="194"/>
      <c r="I31" s="194"/>
      <c r="J31" s="194">
        <v>149.429</v>
      </c>
      <c r="K31" s="194">
        <v>2.55</v>
      </c>
      <c r="L31" s="194"/>
      <c r="M31" s="194"/>
      <c r="N31" s="194">
        <v>55.961</v>
      </c>
      <c r="O31" s="194"/>
      <c r="P31" s="194"/>
      <c r="Q31" s="194"/>
      <c r="R31" s="231">
        <v>114.485</v>
      </c>
      <c r="S31" s="231">
        <v>48.095</v>
      </c>
      <c r="T31" s="194"/>
      <c r="U31" s="194">
        <v>10.65</v>
      </c>
      <c r="V31" s="194"/>
      <c r="W31" s="194"/>
      <c r="X31" s="194">
        <v>188.5</v>
      </c>
      <c r="Y31" s="194"/>
      <c r="Z31" s="275">
        <v>13.59</v>
      </c>
      <c r="AA31" s="194"/>
      <c r="AB31" s="194"/>
      <c r="AC31" s="194"/>
      <c r="AD31" s="195">
        <v>26630.66</v>
      </c>
    </row>
    <row r="32" spans="1:30" s="102" customFormat="1" ht="20.25">
      <c r="A32" s="193" t="s">
        <v>26</v>
      </c>
      <c r="B32" s="194"/>
      <c r="C32" s="194"/>
      <c r="D32" s="194">
        <v>129445.5</v>
      </c>
      <c r="E32" s="194"/>
      <c r="F32" s="194"/>
      <c r="G32" s="194"/>
      <c r="H32" s="194"/>
      <c r="I32" s="194"/>
      <c r="J32" s="194"/>
      <c r="K32" s="194">
        <v>2.55</v>
      </c>
      <c r="L32" s="194"/>
      <c r="M32" s="194"/>
      <c r="N32" s="194">
        <v>124.39</v>
      </c>
      <c r="O32" s="194"/>
      <c r="P32" s="194"/>
      <c r="Q32" s="194">
        <v>500</v>
      </c>
      <c r="R32" s="231">
        <v>414.9</v>
      </c>
      <c r="S32" s="231">
        <v>155.04</v>
      </c>
      <c r="T32" s="194"/>
      <c r="U32" s="194"/>
      <c r="V32" s="194"/>
      <c r="W32" s="194"/>
      <c r="X32" s="194">
        <v>144.222</v>
      </c>
      <c r="Y32" s="194">
        <v>868.01</v>
      </c>
      <c r="Z32" s="275">
        <v>55.55</v>
      </c>
      <c r="AA32" s="194"/>
      <c r="AB32" s="194"/>
      <c r="AC32" s="194"/>
      <c r="AD32" s="195">
        <v>131710.16199999998</v>
      </c>
    </row>
    <row r="33" spans="1:30" s="102" customFormat="1" ht="20.25">
      <c r="A33" s="193" t="s">
        <v>27</v>
      </c>
      <c r="B33" s="194"/>
      <c r="C33" s="194">
        <v>521</v>
      </c>
      <c r="D33" s="194">
        <v>153261.3</v>
      </c>
      <c r="E33" s="194"/>
      <c r="F33" s="194"/>
      <c r="G33" s="194"/>
      <c r="H33" s="194"/>
      <c r="I33" s="194"/>
      <c r="J33" s="194">
        <v>95.904</v>
      </c>
      <c r="K33" s="194"/>
      <c r="L33" s="194"/>
      <c r="M33" s="194">
        <v>595</v>
      </c>
      <c r="N33" s="194"/>
      <c r="O33" s="194">
        <v>221.42</v>
      </c>
      <c r="P33" s="194"/>
      <c r="Q33" s="194"/>
      <c r="R33" s="231">
        <v>551.78</v>
      </c>
      <c r="S33" s="231">
        <v>229.23</v>
      </c>
      <c r="T33" s="194"/>
      <c r="U33" s="194"/>
      <c r="V33" s="194"/>
      <c r="W33" s="194"/>
      <c r="X33" s="194">
        <v>80.6</v>
      </c>
      <c r="Y33" s="194">
        <v>599.93</v>
      </c>
      <c r="Z33" s="275">
        <v>63.34</v>
      </c>
      <c r="AA33" s="194"/>
      <c r="AB33" s="194"/>
      <c r="AC33" s="194"/>
      <c r="AD33" s="195">
        <v>156219.50400000002</v>
      </c>
    </row>
    <row r="34" spans="1:30" s="102" customFormat="1" ht="20.25">
      <c r="A34" s="193" t="s">
        <v>28</v>
      </c>
      <c r="B34" s="194"/>
      <c r="C34" s="194"/>
      <c r="D34" s="194">
        <v>4354.3</v>
      </c>
      <c r="E34" s="194"/>
      <c r="F34" s="194"/>
      <c r="G34" s="194"/>
      <c r="H34" s="194"/>
      <c r="I34" s="194"/>
      <c r="J34" s="194">
        <v>59</v>
      </c>
      <c r="K34" s="194"/>
      <c r="L34" s="194"/>
      <c r="M34" s="194"/>
      <c r="N34" s="194">
        <v>60</v>
      </c>
      <c r="O34" s="194"/>
      <c r="P34" s="194"/>
      <c r="Q34" s="194"/>
      <c r="R34" s="231">
        <v>19.095</v>
      </c>
      <c r="S34" s="231">
        <v>8.175</v>
      </c>
      <c r="T34" s="194"/>
      <c r="U34" s="194"/>
      <c r="V34" s="194"/>
      <c r="W34" s="194"/>
      <c r="X34" s="194"/>
      <c r="Y34" s="194"/>
      <c r="Z34" s="275">
        <v>2.4</v>
      </c>
      <c r="AA34" s="194"/>
      <c r="AB34" s="194"/>
      <c r="AC34" s="194"/>
      <c r="AD34" s="195">
        <v>4502.97</v>
      </c>
    </row>
    <row r="35" spans="1:30" s="102" customFormat="1" ht="20.25">
      <c r="A35" s="193" t="s">
        <v>29</v>
      </c>
      <c r="B35" s="194"/>
      <c r="C35" s="194"/>
      <c r="D35" s="194">
        <v>18300.9</v>
      </c>
      <c r="E35" s="194"/>
      <c r="F35" s="194"/>
      <c r="G35" s="194"/>
      <c r="H35" s="194"/>
      <c r="I35" s="194"/>
      <c r="J35" s="194">
        <v>9.956</v>
      </c>
      <c r="K35" s="194">
        <v>2.54</v>
      </c>
      <c r="L35" s="194"/>
      <c r="M35" s="194"/>
      <c r="N35" s="194">
        <v>60</v>
      </c>
      <c r="O35" s="194"/>
      <c r="P35" s="194"/>
      <c r="Q35" s="194"/>
      <c r="R35" s="231">
        <v>61.215</v>
      </c>
      <c r="S35" s="231">
        <v>26.245</v>
      </c>
      <c r="T35" s="194"/>
      <c r="U35" s="194"/>
      <c r="V35" s="194"/>
      <c r="W35" s="194"/>
      <c r="X35" s="194">
        <v>48.36</v>
      </c>
      <c r="Y35" s="194"/>
      <c r="Z35" s="275">
        <v>8.72</v>
      </c>
      <c r="AA35" s="194"/>
      <c r="AB35" s="194"/>
      <c r="AC35" s="194"/>
      <c r="AD35" s="195">
        <v>18517.936</v>
      </c>
    </row>
    <row r="36" spans="1:30" s="102" customFormat="1" ht="20.25">
      <c r="A36" s="193" t="s">
        <v>30</v>
      </c>
      <c r="B36" s="194">
        <v>1544.7</v>
      </c>
      <c r="C36" s="194"/>
      <c r="D36" s="194">
        <v>39154.3</v>
      </c>
      <c r="E36" s="194">
        <v>4.265</v>
      </c>
      <c r="F36" s="194"/>
      <c r="G36" s="194"/>
      <c r="H36" s="194"/>
      <c r="I36" s="194"/>
      <c r="J36" s="194">
        <v>54.25</v>
      </c>
      <c r="K36" s="194"/>
      <c r="L36" s="194"/>
      <c r="M36" s="194"/>
      <c r="N36" s="194">
        <v>59.145</v>
      </c>
      <c r="O36" s="194"/>
      <c r="P36" s="194"/>
      <c r="Q36" s="194"/>
      <c r="R36" s="231">
        <v>168.245</v>
      </c>
      <c r="S36" s="231">
        <v>62.495</v>
      </c>
      <c r="T36" s="194"/>
      <c r="U36" s="194"/>
      <c r="V36" s="194"/>
      <c r="W36" s="194"/>
      <c r="X36" s="194">
        <v>73.658</v>
      </c>
      <c r="Y36" s="194"/>
      <c r="Z36" s="275">
        <v>21.34</v>
      </c>
      <c r="AA36" s="194"/>
      <c r="AB36" s="194"/>
      <c r="AC36" s="194"/>
      <c r="AD36" s="195">
        <v>41142.398</v>
      </c>
    </row>
    <row r="37" spans="1:30" s="102" customFormat="1" ht="20.25">
      <c r="A37" s="193" t="s">
        <v>31</v>
      </c>
      <c r="B37" s="194"/>
      <c r="C37" s="194"/>
      <c r="D37" s="194">
        <v>23035.8</v>
      </c>
      <c r="E37" s="194"/>
      <c r="F37" s="194"/>
      <c r="G37" s="194"/>
      <c r="H37" s="194"/>
      <c r="I37" s="194"/>
      <c r="J37" s="194">
        <v>63.243</v>
      </c>
      <c r="K37" s="194">
        <v>2.55</v>
      </c>
      <c r="L37" s="194"/>
      <c r="M37" s="194"/>
      <c r="N37" s="194">
        <v>60</v>
      </c>
      <c r="O37" s="194"/>
      <c r="P37" s="194"/>
      <c r="Q37" s="194"/>
      <c r="R37" s="231">
        <v>76.57</v>
      </c>
      <c r="S37" s="231">
        <v>27.43</v>
      </c>
      <c r="T37" s="194"/>
      <c r="U37" s="194">
        <v>71.66</v>
      </c>
      <c r="V37" s="194"/>
      <c r="W37" s="194"/>
      <c r="X37" s="194">
        <v>6.448</v>
      </c>
      <c r="Y37" s="194"/>
      <c r="Z37" s="275">
        <v>9.34</v>
      </c>
      <c r="AA37" s="194"/>
      <c r="AB37" s="194"/>
      <c r="AC37" s="194"/>
      <c r="AD37" s="195">
        <v>23353.040999999997</v>
      </c>
    </row>
    <row r="38" spans="1:30" s="102" customFormat="1" ht="20.25">
      <c r="A38" s="193" t="s">
        <v>32</v>
      </c>
      <c r="B38" s="194"/>
      <c r="C38" s="194"/>
      <c r="D38" s="194">
        <v>29418.8</v>
      </c>
      <c r="E38" s="194"/>
      <c r="F38" s="194"/>
      <c r="G38" s="194"/>
      <c r="H38" s="194"/>
      <c r="I38" s="194"/>
      <c r="J38" s="194">
        <v>1.2</v>
      </c>
      <c r="K38" s="194">
        <v>2.55</v>
      </c>
      <c r="L38" s="194"/>
      <c r="M38" s="194"/>
      <c r="N38" s="194">
        <v>60</v>
      </c>
      <c r="O38" s="194"/>
      <c r="P38" s="194"/>
      <c r="Q38" s="194"/>
      <c r="R38" s="231">
        <v>85.79</v>
      </c>
      <c r="S38" s="231">
        <v>35.25</v>
      </c>
      <c r="T38" s="194"/>
      <c r="U38" s="194"/>
      <c r="V38" s="194"/>
      <c r="W38" s="194"/>
      <c r="X38" s="194">
        <v>9.178</v>
      </c>
      <c r="Y38" s="194"/>
      <c r="Z38" s="275">
        <v>9.72</v>
      </c>
      <c r="AA38" s="194"/>
      <c r="AB38" s="194"/>
      <c r="AC38" s="194"/>
      <c r="AD38" s="195">
        <v>29622.488</v>
      </c>
    </row>
    <row r="39" spans="1:30" s="102" customFormat="1" ht="20.25">
      <c r="A39" s="193" t="s">
        <v>34</v>
      </c>
      <c r="B39" s="194">
        <v>1392</v>
      </c>
      <c r="C39" s="194"/>
      <c r="D39" s="194">
        <v>31091.9</v>
      </c>
      <c r="E39" s="194">
        <v>2.469</v>
      </c>
      <c r="F39" s="194"/>
      <c r="G39" s="194"/>
      <c r="H39" s="194"/>
      <c r="I39" s="194"/>
      <c r="J39" s="194"/>
      <c r="K39" s="194"/>
      <c r="L39" s="194"/>
      <c r="M39" s="194"/>
      <c r="N39" s="194">
        <v>0</v>
      </c>
      <c r="O39" s="194"/>
      <c r="P39" s="194"/>
      <c r="Q39" s="194">
        <v>300</v>
      </c>
      <c r="R39" s="231">
        <v>136.58</v>
      </c>
      <c r="S39" s="231">
        <v>53.53</v>
      </c>
      <c r="T39" s="194"/>
      <c r="U39" s="194">
        <v>13.238</v>
      </c>
      <c r="V39" s="194"/>
      <c r="W39" s="194"/>
      <c r="X39" s="194">
        <v>9.672</v>
      </c>
      <c r="Y39" s="194"/>
      <c r="Z39" s="275">
        <v>17.58</v>
      </c>
      <c r="AA39" s="194"/>
      <c r="AB39" s="194"/>
      <c r="AC39" s="194"/>
      <c r="AD39" s="195">
        <v>33016.969000000005</v>
      </c>
    </row>
    <row r="40" spans="1:30" s="102" customFormat="1" ht="20.25">
      <c r="A40" s="193" t="s">
        <v>35</v>
      </c>
      <c r="B40" s="194">
        <v>1124</v>
      </c>
      <c r="C40" s="194"/>
      <c r="D40" s="194">
        <v>20385.3</v>
      </c>
      <c r="E40" s="194">
        <v>0.2</v>
      </c>
      <c r="F40" s="194"/>
      <c r="G40" s="194"/>
      <c r="H40" s="194"/>
      <c r="I40" s="194"/>
      <c r="J40" s="194"/>
      <c r="K40" s="194"/>
      <c r="L40" s="194"/>
      <c r="M40" s="194"/>
      <c r="N40" s="194"/>
      <c r="O40" s="194"/>
      <c r="P40" s="194"/>
      <c r="Q40" s="194"/>
      <c r="R40" s="231">
        <v>81.525</v>
      </c>
      <c r="S40" s="231">
        <v>33.665</v>
      </c>
      <c r="T40" s="194"/>
      <c r="U40" s="194"/>
      <c r="V40" s="194"/>
      <c r="W40" s="194"/>
      <c r="X40" s="194">
        <v>9.672</v>
      </c>
      <c r="Y40" s="194"/>
      <c r="Z40" s="275">
        <v>9.59</v>
      </c>
      <c r="AA40" s="194"/>
      <c r="AB40" s="194"/>
      <c r="AC40" s="194"/>
      <c r="AD40" s="195">
        <v>21643.952</v>
      </c>
    </row>
    <row r="41" spans="1:30" s="102" customFormat="1" ht="20.25">
      <c r="A41" s="193" t="s">
        <v>184</v>
      </c>
      <c r="B41" s="194"/>
      <c r="C41" s="194"/>
      <c r="D41" s="194">
        <v>16900.3</v>
      </c>
      <c r="E41" s="194"/>
      <c r="F41" s="194"/>
      <c r="G41" s="194"/>
      <c r="H41" s="194"/>
      <c r="I41" s="194"/>
      <c r="J41" s="194">
        <v>58.914</v>
      </c>
      <c r="K41" s="194"/>
      <c r="L41" s="194"/>
      <c r="M41" s="194"/>
      <c r="N41" s="194">
        <v>60</v>
      </c>
      <c r="O41" s="194"/>
      <c r="P41" s="194"/>
      <c r="Q41" s="194"/>
      <c r="R41" s="231">
        <v>43.64</v>
      </c>
      <c r="S41" s="231">
        <v>21.9</v>
      </c>
      <c r="T41" s="194"/>
      <c r="U41" s="194"/>
      <c r="V41" s="194"/>
      <c r="W41" s="194"/>
      <c r="X41" s="194">
        <v>168.779</v>
      </c>
      <c r="Y41" s="194"/>
      <c r="Z41" s="275">
        <v>5.97</v>
      </c>
      <c r="AA41" s="194"/>
      <c r="AB41" s="194"/>
      <c r="AC41" s="194"/>
      <c r="AD41" s="195">
        <v>17259.503</v>
      </c>
    </row>
    <row r="42" spans="1:30" s="102" customFormat="1" ht="20.25">
      <c r="A42" s="193" t="s">
        <v>186</v>
      </c>
      <c r="B42" s="194"/>
      <c r="C42" s="194"/>
      <c r="D42" s="194">
        <v>13218.3</v>
      </c>
      <c r="E42" s="194"/>
      <c r="F42" s="194"/>
      <c r="G42" s="194"/>
      <c r="H42" s="194">
        <v>47</v>
      </c>
      <c r="I42" s="194">
        <v>9.697</v>
      </c>
      <c r="J42" s="194">
        <v>10.552</v>
      </c>
      <c r="K42" s="194">
        <v>2.55</v>
      </c>
      <c r="L42" s="194"/>
      <c r="M42" s="194"/>
      <c r="N42" s="194">
        <v>80.128</v>
      </c>
      <c r="O42" s="194"/>
      <c r="P42" s="194"/>
      <c r="Q42" s="194">
        <v>300</v>
      </c>
      <c r="R42" s="231">
        <v>55.85</v>
      </c>
      <c r="S42" s="231">
        <v>18.19</v>
      </c>
      <c r="T42" s="194"/>
      <c r="U42" s="194"/>
      <c r="V42" s="194">
        <v>360</v>
      </c>
      <c r="W42" s="194"/>
      <c r="X42" s="194">
        <v>9.178</v>
      </c>
      <c r="Y42" s="194"/>
      <c r="Z42" s="275">
        <v>5.88</v>
      </c>
      <c r="AA42" s="194"/>
      <c r="AB42" s="194">
        <v>31</v>
      </c>
      <c r="AC42" s="194"/>
      <c r="AD42" s="195">
        <v>14148.324999999999</v>
      </c>
    </row>
    <row r="43" spans="1:30" s="102" customFormat="1" ht="20.25">
      <c r="A43" s="193" t="s">
        <v>508</v>
      </c>
      <c r="B43" s="194"/>
      <c r="C43" s="194"/>
      <c r="D43" s="194">
        <v>6891.6</v>
      </c>
      <c r="E43" s="194"/>
      <c r="F43" s="194"/>
      <c r="G43" s="194"/>
      <c r="H43" s="194"/>
      <c r="I43" s="194"/>
      <c r="J43" s="194">
        <v>129.928</v>
      </c>
      <c r="K43" s="194">
        <v>2.511</v>
      </c>
      <c r="L43" s="194"/>
      <c r="M43" s="194"/>
      <c r="N43" s="194">
        <v>89.699</v>
      </c>
      <c r="O43" s="194"/>
      <c r="P43" s="194"/>
      <c r="Q43" s="194"/>
      <c r="R43" s="231">
        <v>45.95</v>
      </c>
      <c r="S43" s="231">
        <v>18.85</v>
      </c>
      <c r="T43" s="194"/>
      <c r="U43" s="194"/>
      <c r="V43" s="194"/>
      <c r="W43" s="194"/>
      <c r="X43" s="194"/>
      <c r="Y43" s="194"/>
      <c r="Z43" s="275">
        <v>5.63</v>
      </c>
      <c r="AA43" s="194"/>
      <c r="AB43" s="194">
        <v>31</v>
      </c>
      <c r="AC43" s="194"/>
      <c r="AD43" s="195">
        <v>7215.168000000001</v>
      </c>
    </row>
    <row r="44" spans="1:30" s="102" customFormat="1" ht="20.25">
      <c r="A44" s="193" t="s">
        <v>36</v>
      </c>
      <c r="B44" s="194">
        <v>1799</v>
      </c>
      <c r="C44" s="194"/>
      <c r="D44" s="194">
        <v>12091.8</v>
      </c>
      <c r="E44" s="194">
        <v>0.561</v>
      </c>
      <c r="F44" s="194"/>
      <c r="G44" s="194"/>
      <c r="H44" s="194">
        <v>3.45</v>
      </c>
      <c r="I44" s="194"/>
      <c r="J44" s="194">
        <v>8.827</v>
      </c>
      <c r="K44" s="194">
        <v>2.55</v>
      </c>
      <c r="L44" s="194"/>
      <c r="M44" s="194"/>
      <c r="N44" s="194">
        <v>90</v>
      </c>
      <c r="O44" s="194"/>
      <c r="P44" s="194"/>
      <c r="Q44" s="194"/>
      <c r="R44" s="231">
        <v>57.67</v>
      </c>
      <c r="S44" s="231">
        <v>15.88</v>
      </c>
      <c r="T44" s="194"/>
      <c r="U44" s="194"/>
      <c r="V44" s="194">
        <v>360</v>
      </c>
      <c r="W44" s="194"/>
      <c r="X44" s="194"/>
      <c r="Y44" s="194"/>
      <c r="Z44" s="275">
        <v>5.26</v>
      </c>
      <c r="AA44" s="194"/>
      <c r="AB44" s="194">
        <v>31</v>
      </c>
      <c r="AC44" s="194"/>
      <c r="AD44" s="195">
        <v>14465.997999999998</v>
      </c>
    </row>
    <row r="45" spans="1:30" s="102" customFormat="1" ht="20.25">
      <c r="A45" s="193" t="s">
        <v>653</v>
      </c>
      <c r="B45" s="194"/>
      <c r="C45" s="194"/>
      <c r="D45" s="194">
        <v>22900.4</v>
      </c>
      <c r="E45" s="194"/>
      <c r="F45" s="194"/>
      <c r="G45" s="194"/>
      <c r="H45" s="194"/>
      <c r="I45" s="194"/>
      <c r="J45" s="194"/>
      <c r="K45" s="194">
        <v>2.55</v>
      </c>
      <c r="L45" s="194"/>
      <c r="M45" s="194"/>
      <c r="N45" s="194">
        <v>86</v>
      </c>
      <c r="O45" s="194"/>
      <c r="P45" s="194"/>
      <c r="Q45" s="194">
        <v>250</v>
      </c>
      <c r="R45" s="231">
        <v>113.73</v>
      </c>
      <c r="S45" s="231">
        <v>32.96</v>
      </c>
      <c r="T45" s="194"/>
      <c r="U45" s="194"/>
      <c r="V45" s="194">
        <v>360</v>
      </c>
      <c r="W45" s="194"/>
      <c r="X45" s="194">
        <v>38.688</v>
      </c>
      <c r="Y45" s="194"/>
      <c r="Z45" s="275">
        <v>12.2</v>
      </c>
      <c r="AA45" s="194"/>
      <c r="AB45" s="194">
        <v>31</v>
      </c>
      <c r="AC45" s="194"/>
      <c r="AD45" s="195">
        <v>23827.528</v>
      </c>
    </row>
    <row r="46" spans="1:30" s="102" customFormat="1" ht="20.25">
      <c r="A46" s="193" t="s">
        <v>37</v>
      </c>
      <c r="B46" s="194"/>
      <c r="C46" s="194"/>
      <c r="D46" s="194">
        <v>7757.8</v>
      </c>
      <c r="E46" s="194"/>
      <c r="F46" s="194"/>
      <c r="G46" s="194"/>
      <c r="H46" s="194">
        <v>358.403</v>
      </c>
      <c r="I46" s="194"/>
      <c r="J46" s="194">
        <v>8</v>
      </c>
      <c r="K46" s="194"/>
      <c r="L46" s="194"/>
      <c r="M46" s="194"/>
      <c r="N46" s="194">
        <v>67</v>
      </c>
      <c r="O46" s="194"/>
      <c r="P46" s="194"/>
      <c r="Q46" s="194">
        <v>185</v>
      </c>
      <c r="R46" s="231">
        <v>40.76</v>
      </c>
      <c r="S46" s="231">
        <v>12.49</v>
      </c>
      <c r="T46" s="194"/>
      <c r="U46" s="194">
        <v>100.468</v>
      </c>
      <c r="V46" s="194">
        <v>360</v>
      </c>
      <c r="W46" s="194"/>
      <c r="X46" s="194">
        <v>121.173</v>
      </c>
      <c r="Y46" s="194"/>
      <c r="Z46" s="275">
        <v>4.37</v>
      </c>
      <c r="AA46" s="194"/>
      <c r="AB46" s="194">
        <v>31</v>
      </c>
      <c r="AC46" s="194"/>
      <c r="AD46" s="195">
        <v>9046.464000000004</v>
      </c>
    </row>
    <row r="47" spans="1:30" s="102" customFormat="1" ht="20.25">
      <c r="A47" s="193" t="s">
        <v>38</v>
      </c>
      <c r="B47" s="194"/>
      <c r="C47" s="194"/>
      <c r="D47" s="194">
        <v>0</v>
      </c>
      <c r="E47" s="194"/>
      <c r="F47" s="194"/>
      <c r="G47" s="194"/>
      <c r="H47" s="194">
        <v>45.413</v>
      </c>
      <c r="I47" s="194"/>
      <c r="J47" s="194">
        <v>1.987</v>
      </c>
      <c r="K47" s="194">
        <v>2.55</v>
      </c>
      <c r="L47" s="194"/>
      <c r="M47" s="194"/>
      <c r="N47" s="194">
        <v>53.947</v>
      </c>
      <c r="O47" s="194"/>
      <c r="P47" s="194"/>
      <c r="Q47" s="194">
        <v>500</v>
      </c>
      <c r="R47" s="231">
        <v>20.325</v>
      </c>
      <c r="S47" s="231">
        <v>5.375</v>
      </c>
      <c r="T47" s="194"/>
      <c r="U47" s="194"/>
      <c r="V47" s="194"/>
      <c r="W47" s="194"/>
      <c r="X47" s="194"/>
      <c r="Y47" s="194"/>
      <c r="Z47" s="275">
        <v>2.21</v>
      </c>
      <c r="AA47" s="194"/>
      <c r="AB47" s="194">
        <v>31</v>
      </c>
      <c r="AC47" s="194"/>
      <c r="AD47" s="195">
        <v>662.807</v>
      </c>
    </row>
    <row r="48" spans="1:30" s="102" customFormat="1" ht="20.25">
      <c r="A48" s="193" t="s">
        <v>39</v>
      </c>
      <c r="B48" s="194"/>
      <c r="C48" s="194"/>
      <c r="D48" s="194">
        <v>0</v>
      </c>
      <c r="E48" s="194"/>
      <c r="F48" s="194"/>
      <c r="G48" s="194"/>
      <c r="H48" s="194"/>
      <c r="I48" s="194"/>
      <c r="J48" s="194">
        <v>10</v>
      </c>
      <c r="K48" s="194">
        <v>2.538</v>
      </c>
      <c r="L48" s="194"/>
      <c r="M48" s="194"/>
      <c r="N48" s="194"/>
      <c r="O48" s="194"/>
      <c r="P48" s="194"/>
      <c r="Q48" s="194"/>
      <c r="R48" s="231">
        <v>30.52</v>
      </c>
      <c r="S48" s="231">
        <v>8</v>
      </c>
      <c r="T48" s="194"/>
      <c r="U48" s="194">
        <v>70</v>
      </c>
      <c r="V48" s="194"/>
      <c r="W48" s="194"/>
      <c r="X48" s="194"/>
      <c r="Y48" s="194"/>
      <c r="Z48" s="275">
        <v>3.57</v>
      </c>
      <c r="AA48" s="194"/>
      <c r="AB48" s="194">
        <v>31</v>
      </c>
      <c r="AC48" s="194"/>
      <c r="AD48" s="195">
        <v>155.628</v>
      </c>
    </row>
    <row r="49" spans="1:30" s="102" customFormat="1" ht="20.25">
      <c r="A49" s="193" t="s">
        <v>40</v>
      </c>
      <c r="B49" s="194"/>
      <c r="C49" s="194"/>
      <c r="D49" s="194"/>
      <c r="E49" s="194"/>
      <c r="F49" s="194"/>
      <c r="G49" s="194"/>
      <c r="H49" s="194"/>
      <c r="I49" s="194"/>
      <c r="J49" s="194"/>
      <c r="K49" s="194">
        <v>2.55</v>
      </c>
      <c r="L49" s="194"/>
      <c r="M49" s="194"/>
      <c r="N49" s="194">
        <v>68</v>
      </c>
      <c r="O49" s="194"/>
      <c r="P49" s="194"/>
      <c r="Q49" s="194"/>
      <c r="R49" s="231">
        <v>30.585</v>
      </c>
      <c r="S49" s="231">
        <v>9.625</v>
      </c>
      <c r="T49" s="194"/>
      <c r="U49" s="194">
        <v>199.61</v>
      </c>
      <c r="V49" s="194"/>
      <c r="W49" s="194"/>
      <c r="X49" s="194"/>
      <c r="Y49" s="194"/>
      <c r="Z49" s="275">
        <v>3.35</v>
      </c>
      <c r="AA49" s="194"/>
      <c r="AB49" s="194">
        <v>31</v>
      </c>
      <c r="AC49" s="194"/>
      <c r="AD49" s="195">
        <v>344.72</v>
      </c>
    </row>
    <row r="50" spans="1:30" s="102" customFormat="1" ht="20.25">
      <c r="A50" s="193" t="s">
        <v>41</v>
      </c>
      <c r="B50" s="194"/>
      <c r="C50" s="194"/>
      <c r="D50" s="194">
        <v>20462.4</v>
      </c>
      <c r="E50" s="194"/>
      <c r="F50" s="194"/>
      <c r="G50" s="194"/>
      <c r="H50" s="194">
        <v>170</v>
      </c>
      <c r="I50" s="194"/>
      <c r="J50" s="194"/>
      <c r="K50" s="194">
        <v>2.55</v>
      </c>
      <c r="L50" s="194">
        <v>300</v>
      </c>
      <c r="M50" s="194"/>
      <c r="N50" s="194"/>
      <c r="O50" s="194"/>
      <c r="P50" s="194"/>
      <c r="Q50" s="194"/>
      <c r="R50" s="231">
        <v>105.675</v>
      </c>
      <c r="S50" s="231">
        <v>35.835</v>
      </c>
      <c r="T50" s="194"/>
      <c r="U50" s="194"/>
      <c r="V50" s="194">
        <v>360</v>
      </c>
      <c r="W50" s="194"/>
      <c r="X50" s="194">
        <v>22.945</v>
      </c>
      <c r="Y50" s="194"/>
      <c r="Z50" s="275">
        <v>11.7</v>
      </c>
      <c r="AA50" s="194"/>
      <c r="AB50" s="194">
        <v>31</v>
      </c>
      <c r="AC50" s="194"/>
      <c r="AD50" s="195">
        <v>21502.105</v>
      </c>
    </row>
    <row r="51" spans="1:30" s="102" customFormat="1" ht="20.25">
      <c r="A51" s="193" t="s">
        <v>42</v>
      </c>
      <c r="B51" s="194"/>
      <c r="C51" s="194"/>
      <c r="D51" s="194">
        <v>10487.8</v>
      </c>
      <c r="E51" s="194"/>
      <c r="F51" s="194"/>
      <c r="G51" s="194"/>
      <c r="H51" s="194">
        <v>259.207</v>
      </c>
      <c r="I51" s="194"/>
      <c r="J51" s="194">
        <v>60.917</v>
      </c>
      <c r="K51" s="194">
        <v>2.55</v>
      </c>
      <c r="L51" s="194">
        <v>300</v>
      </c>
      <c r="M51" s="194"/>
      <c r="N51" s="194">
        <v>67.971</v>
      </c>
      <c r="O51" s="194"/>
      <c r="P51" s="194"/>
      <c r="Q51" s="194"/>
      <c r="R51" s="231">
        <v>46.63</v>
      </c>
      <c r="S51" s="231">
        <v>15.29</v>
      </c>
      <c r="T51" s="194"/>
      <c r="U51" s="194">
        <v>56.449</v>
      </c>
      <c r="V51" s="194">
        <v>360</v>
      </c>
      <c r="W51" s="194"/>
      <c r="X51" s="194">
        <v>116.818</v>
      </c>
      <c r="Y51" s="194"/>
      <c r="Z51" s="275">
        <v>4.69</v>
      </c>
      <c r="AA51" s="194"/>
      <c r="AB51" s="194">
        <v>31</v>
      </c>
      <c r="AC51" s="194"/>
      <c r="AD51" s="195">
        <v>11809.321999999998</v>
      </c>
    </row>
    <row r="52" spans="1:30" s="102" customFormat="1" ht="20.25">
      <c r="A52" s="193" t="s">
        <v>185</v>
      </c>
      <c r="B52" s="194"/>
      <c r="C52" s="194"/>
      <c r="D52" s="194">
        <v>5565.9</v>
      </c>
      <c r="E52" s="194"/>
      <c r="F52" s="194"/>
      <c r="G52" s="194"/>
      <c r="H52" s="194"/>
      <c r="I52" s="194"/>
      <c r="J52" s="194"/>
      <c r="K52" s="194">
        <v>2.55</v>
      </c>
      <c r="L52" s="194"/>
      <c r="M52" s="194"/>
      <c r="N52" s="194">
        <v>67</v>
      </c>
      <c r="O52" s="194"/>
      <c r="P52" s="194"/>
      <c r="Q52" s="194"/>
      <c r="R52" s="231">
        <v>26.61</v>
      </c>
      <c r="S52" s="231">
        <v>5.48</v>
      </c>
      <c r="T52" s="194"/>
      <c r="U52" s="194"/>
      <c r="V52" s="194"/>
      <c r="W52" s="194"/>
      <c r="X52" s="194"/>
      <c r="Y52" s="194"/>
      <c r="Z52" s="275">
        <v>2.92</v>
      </c>
      <c r="AA52" s="194"/>
      <c r="AB52" s="194">
        <v>31</v>
      </c>
      <c r="AC52" s="194"/>
      <c r="AD52" s="195">
        <v>5701.46</v>
      </c>
    </row>
    <row r="53" spans="1:30" s="102" customFormat="1" ht="20.25">
      <c r="A53" s="193" t="s">
        <v>15</v>
      </c>
      <c r="B53" s="194"/>
      <c r="C53" s="194"/>
      <c r="D53" s="194">
        <v>7226.1</v>
      </c>
      <c r="E53" s="194"/>
      <c r="F53" s="194"/>
      <c r="G53" s="194"/>
      <c r="H53" s="194">
        <v>23.776</v>
      </c>
      <c r="I53" s="194"/>
      <c r="J53" s="194">
        <v>2.507</v>
      </c>
      <c r="K53" s="194"/>
      <c r="L53" s="194"/>
      <c r="M53" s="194"/>
      <c r="N53" s="194">
        <v>61.496</v>
      </c>
      <c r="O53" s="194"/>
      <c r="P53" s="194"/>
      <c r="Q53" s="194"/>
      <c r="R53" s="231">
        <v>32.17</v>
      </c>
      <c r="S53" s="231">
        <v>8.01</v>
      </c>
      <c r="T53" s="194"/>
      <c r="U53" s="194"/>
      <c r="V53" s="194">
        <v>360</v>
      </c>
      <c r="W53" s="194"/>
      <c r="X53" s="194"/>
      <c r="Y53" s="194"/>
      <c r="Z53" s="275">
        <v>3.82</v>
      </c>
      <c r="AA53" s="194"/>
      <c r="AB53" s="194">
        <v>31</v>
      </c>
      <c r="AC53" s="194"/>
      <c r="AD53" s="195">
        <v>7748.879</v>
      </c>
    </row>
    <row r="54" spans="1:30" s="102" customFormat="1" ht="20.25">
      <c r="A54" s="193" t="s">
        <v>16</v>
      </c>
      <c r="B54" s="194"/>
      <c r="C54" s="194"/>
      <c r="D54" s="194">
        <v>11917.6</v>
      </c>
      <c r="E54" s="194"/>
      <c r="F54" s="194"/>
      <c r="G54" s="194"/>
      <c r="H54" s="194"/>
      <c r="I54" s="194"/>
      <c r="J54" s="194"/>
      <c r="K54" s="194"/>
      <c r="L54" s="194">
        <v>300</v>
      </c>
      <c r="M54" s="194"/>
      <c r="N54" s="194">
        <v>68</v>
      </c>
      <c r="O54" s="194"/>
      <c r="P54" s="194"/>
      <c r="Q54" s="194">
        <v>450</v>
      </c>
      <c r="R54" s="231">
        <v>38.18</v>
      </c>
      <c r="S54" s="231">
        <v>8.81</v>
      </c>
      <c r="T54" s="194"/>
      <c r="U54" s="194">
        <v>62.229</v>
      </c>
      <c r="V54" s="194"/>
      <c r="W54" s="194"/>
      <c r="X54" s="194">
        <v>9.178</v>
      </c>
      <c r="Y54" s="194"/>
      <c r="Z54" s="275">
        <v>4.04</v>
      </c>
      <c r="AA54" s="194"/>
      <c r="AB54" s="194">
        <v>31</v>
      </c>
      <c r="AC54" s="194"/>
      <c r="AD54" s="195">
        <v>12889.037</v>
      </c>
    </row>
    <row r="55" spans="1:30" s="102" customFormat="1" ht="20.25">
      <c r="A55" s="193" t="s">
        <v>17</v>
      </c>
      <c r="B55" s="194"/>
      <c r="C55" s="194"/>
      <c r="D55" s="194">
        <v>13840.3</v>
      </c>
      <c r="E55" s="194"/>
      <c r="F55" s="194"/>
      <c r="G55" s="194"/>
      <c r="H55" s="194"/>
      <c r="I55" s="194"/>
      <c r="J55" s="194"/>
      <c r="K55" s="194"/>
      <c r="L55" s="194"/>
      <c r="M55" s="194"/>
      <c r="N55" s="194"/>
      <c r="O55" s="194"/>
      <c r="P55" s="194"/>
      <c r="Q55" s="194"/>
      <c r="R55" s="231">
        <v>66.4</v>
      </c>
      <c r="S55" s="231">
        <v>24.85</v>
      </c>
      <c r="T55" s="194"/>
      <c r="U55" s="194"/>
      <c r="V55" s="194">
        <v>360</v>
      </c>
      <c r="W55" s="194"/>
      <c r="X55" s="194"/>
      <c r="Y55" s="194"/>
      <c r="Z55" s="275">
        <v>8.21</v>
      </c>
      <c r="AA55" s="194"/>
      <c r="AB55" s="194">
        <v>31</v>
      </c>
      <c r="AC55" s="194"/>
      <c r="AD55" s="195">
        <v>14330.76</v>
      </c>
    </row>
    <row r="56" spans="1:30" s="102" customFormat="1" ht="20.25">
      <c r="A56" s="193" t="s">
        <v>18</v>
      </c>
      <c r="B56" s="194"/>
      <c r="C56" s="194"/>
      <c r="D56" s="194">
        <v>8506.4</v>
      </c>
      <c r="E56" s="194"/>
      <c r="F56" s="194"/>
      <c r="G56" s="194"/>
      <c r="H56" s="194">
        <v>27.109</v>
      </c>
      <c r="I56" s="194"/>
      <c r="J56" s="194"/>
      <c r="K56" s="194"/>
      <c r="L56" s="194"/>
      <c r="M56" s="194"/>
      <c r="N56" s="194"/>
      <c r="O56" s="194"/>
      <c r="P56" s="194"/>
      <c r="Q56" s="194">
        <v>220</v>
      </c>
      <c r="R56" s="231">
        <v>38.73</v>
      </c>
      <c r="S56" s="231">
        <v>11.78</v>
      </c>
      <c r="T56" s="194"/>
      <c r="U56" s="194">
        <v>0</v>
      </c>
      <c r="V56" s="194">
        <v>360</v>
      </c>
      <c r="W56" s="194"/>
      <c r="X56" s="194"/>
      <c r="Y56" s="194"/>
      <c r="Z56" s="275">
        <v>4.34</v>
      </c>
      <c r="AA56" s="194"/>
      <c r="AB56" s="194">
        <v>31</v>
      </c>
      <c r="AC56" s="194"/>
      <c r="AD56" s="195">
        <v>9199.359</v>
      </c>
    </row>
    <row r="57" spans="1:30" s="102" customFormat="1" ht="20.25">
      <c r="A57" s="193" t="s">
        <v>19</v>
      </c>
      <c r="B57" s="194"/>
      <c r="C57" s="194"/>
      <c r="D57" s="194">
        <v>5089.3</v>
      </c>
      <c r="E57" s="194"/>
      <c r="F57" s="194"/>
      <c r="G57" s="194"/>
      <c r="H57" s="194"/>
      <c r="I57" s="194"/>
      <c r="J57" s="194">
        <v>15.282</v>
      </c>
      <c r="K57" s="194">
        <v>2.55</v>
      </c>
      <c r="L57" s="194"/>
      <c r="M57" s="194"/>
      <c r="N57" s="194">
        <v>53.04</v>
      </c>
      <c r="O57" s="194"/>
      <c r="P57" s="194"/>
      <c r="Q57" s="194"/>
      <c r="R57" s="231">
        <v>21.47</v>
      </c>
      <c r="S57" s="231">
        <v>5.68</v>
      </c>
      <c r="T57" s="194"/>
      <c r="U57" s="194"/>
      <c r="V57" s="194"/>
      <c r="W57" s="194"/>
      <c r="X57" s="194"/>
      <c r="Y57" s="194"/>
      <c r="Z57" s="275">
        <v>2.58</v>
      </c>
      <c r="AA57" s="194"/>
      <c r="AB57" s="194">
        <v>31</v>
      </c>
      <c r="AC57" s="194"/>
      <c r="AD57" s="195">
        <v>5220.902000000001</v>
      </c>
    </row>
    <row r="58" spans="1:30" s="102" customFormat="1" ht="20.25">
      <c r="A58" s="193" t="s">
        <v>20</v>
      </c>
      <c r="B58" s="194"/>
      <c r="C58" s="194"/>
      <c r="D58" s="194">
        <v>0</v>
      </c>
      <c r="E58" s="194"/>
      <c r="F58" s="194"/>
      <c r="G58" s="194"/>
      <c r="H58" s="194"/>
      <c r="I58" s="194"/>
      <c r="J58" s="194"/>
      <c r="K58" s="194">
        <v>2.55</v>
      </c>
      <c r="L58" s="194"/>
      <c r="M58" s="194"/>
      <c r="N58" s="194">
        <v>52.2</v>
      </c>
      <c r="O58" s="194"/>
      <c r="P58" s="194">
        <v>49.99</v>
      </c>
      <c r="Q58" s="194"/>
      <c r="R58" s="231">
        <v>26.83</v>
      </c>
      <c r="S58" s="231">
        <v>10.55</v>
      </c>
      <c r="T58" s="194"/>
      <c r="U58" s="194">
        <v>62</v>
      </c>
      <c r="V58" s="194">
        <v>360</v>
      </c>
      <c r="W58" s="194"/>
      <c r="X58" s="194"/>
      <c r="Y58" s="194"/>
      <c r="Z58" s="275">
        <v>3.39</v>
      </c>
      <c r="AA58" s="194"/>
      <c r="AB58" s="194">
        <v>31</v>
      </c>
      <c r="AC58" s="194"/>
      <c r="AD58" s="195">
        <v>598.51</v>
      </c>
    </row>
    <row r="59" spans="1:30" s="102" customFormat="1" ht="20.25">
      <c r="A59" s="193" t="s">
        <v>21</v>
      </c>
      <c r="B59" s="194"/>
      <c r="C59" s="194"/>
      <c r="D59" s="194"/>
      <c r="E59" s="194"/>
      <c r="F59" s="194"/>
      <c r="G59" s="194"/>
      <c r="H59" s="194"/>
      <c r="I59" s="194"/>
      <c r="J59" s="194"/>
      <c r="K59" s="194"/>
      <c r="L59" s="194"/>
      <c r="M59" s="194"/>
      <c r="N59" s="194"/>
      <c r="O59" s="194"/>
      <c r="P59" s="194"/>
      <c r="Q59" s="194"/>
      <c r="R59" s="232"/>
      <c r="S59" s="232"/>
      <c r="T59" s="194">
        <v>10000</v>
      </c>
      <c r="U59" s="194"/>
      <c r="V59" s="194"/>
      <c r="W59" s="194"/>
      <c r="X59" s="194"/>
      <c r="Y59" s="194"/>
      <c r="Z59" s="275"/>
      <c r="AA59" s="194"/>
      <c r="AB59" s="194"/>
      <c r="AC59" s="194"/>
      <c r="AD59" s="195">
        <v>10000</v>
      </c>
    </row>
    <row r="60" spans="1:30" s="102" customFormat="1" ht="20.25">
      <c r="A60" s="196" t="s">
        <v>244</v>
      </c>
      <c r="B60" s="197">
        <v>20675</v>
      </c>
      <c r="C60" s="197">
        <v>2419</v>
      </c>
      <c r="D60" s="197">
        <v>1388863.2</v>
      </c>
      <c r="E60" s="197">
        <v>147.76899999999998</v>
      </c>
      <c r="F60" s="197">
        <v>0.26</v>
      </c>
      <c r="G60" s="197">
        <v>5250</v>
      </c>
      <c r="H60" s="197">
        <v>5346.539000000001</v>
      </c>
      <c r="I60" s="197">
        <v>9.697</v>
      </c>
      <c r="J60" s="197">
        <v>1107.2569999999998</v>
      </c>
      <c r="K60" s="197">
        <v>58.52</v>
      </c>
      <c r="L60" s="197">
        <v>900</v>
      </c>
      <c r="M60" s="197">
        <v>595</v>
      </c>
      <c r="N60" s="197">
        <v>2115.216</v>
      </c>
      <c r="O60" s="197">
        <v>221.42</v>
      </c>
      <c r="P60" s="197">
        <v>49.99</v>
      </c>
      <c r="Q60" s="197">
        <v>9872.4</v>
      </c>
      <c r="R60" s="197">
        <v>5056.917</v>
      </c>
      <c r="S60" s="197">
        <v>2024.2329999999997</v>
      </c>
      <c r="T60" s="197">
        <v>10000</v>
      </c>
      <c r="U60" s="197">
        <v>784.118</v>
      </c>
      <c r="V60" s="197">
        <v>3600</v>
      </c>
      <c r="W60" s="197">
        <v>1355.4</v>
      </c>
      <c r="X60" s="197">
        <v>2500</v>
      </c>
      <c r="Y60" s="197">
        <v>3000</v>
      </c>
      <c r="Z60" s="276">
        <v>607</v>
      </c>
      <c r="AA60" s="197">
        <v>2689.8</v>
      </c>
      <c r="AB60" s="197">
        <v>527</v>
      </c>
      <c r="AC60" s="197">
        <v>5650</v>
      </c>
      <c r="AD60" s="195">
        <v>1475425.736</v>
      </c>
    </row>
  </sheetData>
  <sheetProtection/>
  <mergeCells count="36">
    <mergeCell ref="AC11:AC13"/>
    <mergeCell ref="AD9:AD13"/>
    <mergeCell ref="Z11:Z13"/>
    <mergeCell ref="AB11:AB13"/>
    <mergeCell ref="P9:AC9"/>
    <mergeCell ref="P10:AB10"/>
    <mergeCell ref="X11:X13"/>
    <mergeCell ref="P12:P13"/>
    <mergeCell ref="U11:U13"/>
    <mergeCell ref="B6:P6"/>
    <mergeCell ref="Y11:Y13"/>
    <mergeCell ref="AA11:AA13"/>
    <mergeCell ref="R11:R13"/>
    <mergeCell ref="S11:S13"/>
    <mergeCell ref="V11:V13"/>
    <mergeCell ref="B11:B13"/>
    <mergeCell ref="L12:L13"/>
    <mergeCell ref="W11:W13"/>
    <mergeCell ref="G9:O9"/>
    <mergeCell ref="A9:A13"/>
    <mergeCell ref="I12:I13"/>
    <mergeCell ref="G12:G13"/>
    <mergeCell ref="H12:H13"/>
    <mergeCell ref="C11:C13"/>
    <mergeCell ref="D11:D13"/>
    <mergeCell ref="G11:P11"/>
    <mergeCell ref="N12:N13"/>
    <mergeCell ref="B9:F10"/>
    <mergeCell ref="G10:O10"/>
    <mergeCell ref="J12:J13"/>
    <mergeCell ref="K12:K13"/>
    <mergeCell ref="E11:F12"/>
    <mergeCell ref="T11:T13"/>
    <mergeCell ref="M12:M13"/>
    <mergeCell ref="O12:O13"/>
    <mergeCell ref="Q11:Q13"/>
  </mergeCells>
  <printOptions/>
  <pageMargins left="0.7874015748031497" right="0.7874015748031497" top="0.7874015748031497" bottom="0.3937007874015748" header="0.31496062992125984" footer="0.35433070866141736"/>
  <pageSetup firstPageNumber="13" useFirstPageNumber="1" fitToWidth="2" horizontalDpi="600" verticalDpi="600" orientation="landscape" paperSize="9" scale="32" r:id="rId1"/>
  <headerFooter alignWithMargins="0">
    <oddHeader>&amp;C&amp;"Times New Roman,обычный"&amp;14&amp;P</oddHeader>
  </headerFooter>
  <colBreaks count="1" manualBreakCount="1">
    <brk id="16" max="59" man="1"/>
  </colBreaks>
</worksheet>
</file>

<file path=xl/worksheets/sheet6.xml><?xml version="1.0" encoding="utf-8"?>
<worksheet xmlns="http://schemas.openxmlformats.org/spreadsheetml/2006/main" xmlns:r="http://schemas.openxmlformats.org/officeDocument/2006/relationships">
  <sheetPr>
    <tabColor indexed="20"/>
    <pageSetUpPr fitToPage="1"/>
  </sheetPr>
  <dimension ref="A1:Y60"/>
  <sheetViews>
    <sheetView view="pageBreakPreview" zoomScale="80" zoomScaleSheetLayoutView="80" zoomScalePageLayoutView="0" workbookViewId="0" topLeftCell="A1">
      <pane xSplit="2" ySplit="9" topLeftCell="C19" activePane="bottomRight" state="frozen"/>
      <selection pane="topLeft" activeCell="C67" sqref="C67"/>
      <selection pane="topRight" activeCell="C67" sqref="C67"/>
      <selection pane="bottomLeft" activeCell="C67" sqref="C67"/>
      <selection pane="bottomRight" activeCell="A23" sqref="A23:IV94"/>
    </sheetView>
  </sheetViews>
  <sheetFormatPr defaultColWidth="9.00390625" defaultRowHeight="12.75"/>
  <cols>
    <col min="1" max="1" width="13.25390625" style="28" customWidth="1"/>
    <col min="2" max="2" width="33.875" style="28" customWidth="1"/>
    <col min="3" max="3" width="20.75390625" style="28" customWidth="1"/>
    <col min="4" max="4" width="16.625" style="28" customWidth="1"/>
    <col min="5" max="5" width="18.75390625" style="28" customWidth="1"/>
    <col min="6" max="6" width="18.375" style="28" customWidth="1"/>
    <col min="7" max="7" width="16.375" style="28" customWidth="1"/>
    <col min="8" max="8" width="13.375" style="28" bestFit="1" customWidth="1"/>
    <col min="9" max="9" width="9.125" style="28" customWidth="1"/>
    <col min="10" max="10" width="14.125" style="28" customWidth="1"/>
    <col min="11" max="11" width="9.125" style="28" customWidth="1"/>
    <col min="12" max="12" width="15.375" style="28" customWidth="1"/>
    <col min="13" max="13" width="15.875" style="28" customWidth="1"/>
    <col min="14" max="14" width="16.875" style="28" customWidth="1"/>
    <col min="15" max="15" width="17.125" style="28" customWidth="1"/>
    <col min="16" max="16384" width="9.125" style="28" customWidth="1"/>
  </cols>
  <sheetData>
    <row r="1" spans="3:6" ht="18.75">
      <c r="C1" s="33"/>
      <c r="D1" s="33"/>
      <c r="E1" s="63" t="s">
        <v>62</v>
      </c>
      <c r="F1" s="62"/>
    </row>
    <row r="2" spans="3:6" ht="18.75">
      <c r="C2" s="33"/>
      <c r="D2" s="33"/>
      <c r="E2" s="63" t="s">
        <v>329</v>
      </c>
      <c r="F2" s="62"/>
    </row>
    <row r="3" spans="3:6" ht="18.75">
      <c r="C3" s="33"/>
      <c r="D3" s="33"/>
      <c r="E3" s="63"/>
      <c r="F3" s="62"/>
    </row>
    <row r="5" spans="1:6" ht="18.75">
      <c r="A5" s="364" t="s">
        <v>463</v>
      </c>
      <c r="B5" s="364"/>
      <c r="C5" s="364"/>
      <c r="D5" s="364"/>
      <c r="E5" s="364"/>
      <c r="F5" s="364"/>
    </row>
    <row r="7" ht="15.75">
      <c r="F7" s="61" t="s">
        <v>78</v>
      </c>
    </row>
    <row r="8" spans="1:6" ht="30" customHeight="1">
      <c r="A8" s="365" t="s">
        <v>101</v>
      </c>
      <c r="B8" s="365" t="s">
        <v>269</v>
      </c>
      <c r="C8" s="365" t="s">
        <v>245</v>
      </c>
      <c r="D8" s="365" t="s">
        <v>268</v>
      </c>
      <c r="E8" s="365"/>
      <c r="F8" s="366" t="s">
        <v>498</v>
      </c>
    </row>
    <row r="9" spans="1:6" ht="31.5">
      <c r="A9" s="365"/>
      <c r="B9" s="365"/>
      <c r="C9" s="365"/>
      <c r="D9" s="30" t="s">
        <v>498</v>
      </c>
      <c r="E9" s="30" t="s">
        <v>61</v>
      </c>
      <c r="F9" s="367"/>
    </row>
    <row r="10" spans="1:6" ht="15.75">
      <c r="A10" s="32">
        <v>1</v>
      </c>
      <c r="B10" s="32">
        <v>2</v>
      </c>
      <c r="C10" s="32">
        <v>3</v>
      </c>
      <c r="D10" s="32">
        <v>4</v>
      </c>
      <c r="E10" s="31">
        <v>5</v>
      </c>
      <c r="F10" s="32">
        <v>6</v>
      </c>
    </row>
    <row r="11" spans="1:8" ht="16.5">
      <c r="A11" s="32">
        <v>200000</v>
      </c>
      <c r="B11" s="34" t="s">
        <v>60</v>
      </c>
      <c r="C11" s="88">
        <v>-684292.9</v>
      </c>
      <c r="D11" s="88">
        <v>1066648.3</v>
      </c>
      <c r="E11" s="88">
        <v>870268.9</v>
      </c>
      <c r="F11" s="88">
        <v>382355.4</v>
      </c>
      <c r="H11" s="68"/>
    </row>
    <row r="12" spans="1:8" ht="31.5">
      <c r="A12" s="32">
        <v>208000</v>
      </c>
      <c r="B12" s="34" t="s">
        <v>506</v>
      </c>
      <c r="C12" s="88">
        <v>-684292.9</v>
      </c>
      <c r="D12" s="88">
        <v>1066648.3</v>
      </c>
      <c r="E12" s="88">
        <v>870268.9</v>
      </c>
      <c r="F12" s="234">
        <v>382355.4</v>
      </c>
      <c r="H12" s="68"/>
    </row>
    <row r="13" spans="1:10" ht="16.5">
      <c r="A13" s="32">
        <v>208100</v>
      </c>
      <c r="B13" s="34" t="s">
        <v>252</v>
      </c>
      <c r="C13" s="88">
        <v>212481</v>
      </c>
      <c r="D13" s="88">
        <v>219874.4</v>
      </c>
      <c r="E13" s="88">
        <v>23495</v>
      </c>
      <c r="F13" s="88">
        <v>432355.4</v>
      </c>
      <c r="G13" s="29"/>
      <c r="H13" s="68"/>
      <c r="J13" s="29"/>
    </row>
    <row r="14" spans="1:8" ht="16.5">
      <c r="A14" s="32">
        <v>208200</v>
      </c>
      <c r="B14" s="34" t="s">
        <v>213</v>
      </c>
      <c r="C14" s="88">
        <v>50000</v>
      </c>
      <c r="D14" s="88">
        <v>0</v>
      </c>
      <c r="E14" s="88">
        <v>0</v>
      </c>
      <c r="F14" s="88">
        <v>50000</v>
      </c>
      <c r="G14" s="29"/>
      <c r="H14" s="68"/>
    </row>
    <row r="15" spans="1:10" ht="63">
      <c r="A15" s="32">
        <v>208400</v>
      </c>
      <c r="B15" s="34" t="s">
        <v>376</v>
      </c>
      <c r="C15" s="88">
        <v>-846773.9</v>
      </c>
      <c r="D15" s="88">
        <v>846773.9</v>
      </c>
      <c r="E15" s="88">
        <v>846773.9</v>
      </c>
      <c r="F15" s="88">
        <v>0</v>
      </c>
      <c r="G15" s="29"/>
      <c r="H15" s="68"/>
      <c r="J15" s="29"/>
    </row>
    <row r="16" spans="1:15" s="67" customFormat="1" ht="31.5">
      <c r="A16" s="30"/>
      <c r="B16" s="66" t="s">
        <v>377</v>
      </c>
      <c r="C16" s="89">
        <v>-684292.9</v>
      </c>
      <c r="D16" s="89">
        <v>1066648.3</v>
      </c>
      <c r="E16" s="89">
        <v>870268.9</v>
      </c>
      <c r="F16" s="89">
        <v>382355.4</v>
      </c>
      <c r="G16" s="218"/>
      <c r="H16" s="68"/>
      <c r="L16" s="28"/>
      <c r="M16" s="28"/>
      <c r="N16" s="28"/>
      <c r="O16" s="28"/>
    </row>
    <row r="17" spans="1:10" ht="31.5">
      <c r="A17" s="32">
        <v>600000</v>
      </c>
      <c r="B17" s="34" t="s">
        <v>464</v>
      </c>
      <c r="C17" s="88">
        <v>-684292.9</v>
      </c>
      <c r="D17" s="88">
        <v>1066648.3</v>
      </c>
      <c r="E17" s="88">
        <v>870268.9</v>
      </c>
      <c r="F17" s="88">
        <v>382355.4</v>
      </c>
      <c r="H17" s="68"/>
      <c r="J17" s="29"/>
    </row>
    <row r="18" spans="1:8" ht="16.5">
      <c r="A18" s="32">
        <v>602000</v>
      </c>
      <c r="B18" s="34" t="s">
        <v>253</v>
      </c>
      <c r="C18" s="88">
        <v>-684292.9</v>
      </c>
      <c r="D18" s="88">
        <v>1066648.3</v>
      </c>
      <c r="E18" s="88">
        <v>870268.9</v>
      </c>
      <c r="F18" s="88">
        <v>382355.4</v>
      </c>
      <c r="H18" s="68"/>
    </row>
    <row r="19" spans="1:8" ht="16.5">
      <c r="A19" s="32">
        <v>602100</v>
      </c>
      <c r="B19" s="34" t="s">
        <v>252</v>
      </c>
      <c r="C19" s="88">
        <v>212481</v>
      </c>
      <c r="D19" s="88">
        <v>219874.4</v>
      </c>
      <c r="E19" s="88">
        <v>23495</v>
      </c>
      <c r="F19" s="88">
        <v>432355.4</v>
      </c>
      <c r="H19" s="68"/>
    </row>
    <row r="20" spans="1:8" ht="16.5">
      <c r="A20" s="32">
        <v>602200</v>
      </c>
      <c r="B20" s="34" t="s">
        <v>213</v>
      </c>
      <c r="C20" s="88">
        <v>50000</v>
      </c>
      <c r="D20" s="88">
        <v>0</v>
      </c>
      <c r="E20" s="88">
        <v>0</v>
      </c>
      <c r="F20" s="88">
        <v>50000</v>
      </c>
      <c r="H20" s="68"/>
    </row>
    <row r="21" spans="1:8" ht="63">
      <c r="A21" s="32">
        <v>602400</v>
      </c>
      <c r="B21" s="34" t="s">
        <v>376</v>
      </c>
      <c r="C21" s="88">
        <v>-846773.9</v>
      </c>
      <c r="D21" s="88">
        <v>846773.9</v>
      </c>
      <c r="E21" s="88">
        <v>846773.9</v>
      </c>
      <c r="F21" s="88">
        <v>0</v>
      </c>
      <c r="H21" s="68"/>
    </row>
    <row r="22" spans="1:15" s="67" customFormat="1" ht="47.25">
      <c r="A22" s="30"/>
      <c r="B22" s="66" t="s">
        <v>465</v>
      </c>
      <c r="C22" s="89">
        <v>-684292.9</v>
      </c>
      <c r="D22" s="89">
        <v>1066648.3</v>
      </c>
      <c r="E22" s="89">
        <v>870268.9</v>
      </c>
      <c r="F22" s="89">
        <v>382355.4</v>
      </c>
      <c r="H22" s="68"/>
      <c r="L22" s="28"/>
      <c r="M22" s="28"/>
      <c r="N22" s="28"/>
      <c r="O22" s="28"/>
    </row>
    <row r="23" spans="3:25" ht="15.75">
      <c r="C23"/>
      <c r="D23"/>
      <c r="E23"/>
      <c r="F23"/>
      <c r="G23"/>
      <c r="H23"/>
      <c r="I23"/>
      <c r="J23"/>
      <c r="K23"/>
      <c r="L23"/>
      <c r="M23"/>
      <c r="N23"/>
      <c r="O23"/>
      <c r="P23"/>
      <c r="Q23"/>
      <c r="R23"/>
      <c r="S23"/>
      <c r="T23"/>
      <c r="U23"/>
      <c r="V23"/>
      <c r="W23"/>
      <c r="X23"/>
      <c r="Y23"/>
    </row>
    <row r="24" spans="2:25" ht="15.75">
      <c r="B24" s="25"/>
      <c r="C24"/>
      <c r="D24"/>
      <c r="E24"/>
      <c r="F24"/>
      <c r="G24"/>
      <c r="H24"/>
      <c r="I24"/>
      <c r="J24"/>
      <c r="K24"/>
      <c r="L24"/>
      <c r="M24"/>
      <c r="N24"/>
      <c r="O24"/>
      <c r="P24"/>
      <c r="Q24"/>
      <c r="R24"/>
      <c r="S24"/>
      <c r="T24"/>
      <c r="U24"/>
      <c r="V24"/>
      <c r="W24"/>
      <c r="X24"/>
      <c r="Y24"/>
    </row>
    <row r="25" spans="2:25" ht="15.75">
      <c r="B25" s="25"/>
      <c r="C25"/>
      <c r="D25"/>
      <c r="E25"/>
      <c r="F25"/>
      <c r="G25"/>
      <c r="H25"/>
      <c r="I25"/>
      <c r="J25"/>
      <c r="K25"/>
      <c r="L25"/>
      <c r="M25"/>
      <c r="N25"/>
      <c r="O25"/>
      <c r="P25"/>
      <c r="Q25"/>
      <c r="R25"/>
      <c r="S25"/>
      <c r="T25"/>
      <c r="U25"/>
      <c r="V25"/>
      <c r="W25"/>
      <c r="X25"/>
      <c r="Y25"/>
    </row>
    <row r="26" spans="3:25" ht="15.75">
      <c r="C26"/>
      <c r="D26"/>
      <c r="E26"/>
      <c r="F26"/>
      <c r="G26"/>
      <c r="H26"/>
      <c r="I26"/>
      <c r="J26"/>
      <c r="K26"/>
      <c r="L26"/>
      <c r="M26"/>
      <c r="N26"/>
      <c r="O26"/>
      <c r="P26"/>
      <c r="Q26"/>
      <c r="R26"/>
      <c r="S26"/>
      <c r="T26"/>
      <c r="U26"/>
      <c r="V26"/>
      <c r="W26"/>
      <c r="X26"/>
      <c r="Y26"/>
    </row>
    <row r="27" spans="3:25" ht="15.75">
      <c r="C27"/>
      <c r="D27"/>
      <c r="E27"/>
      <c r="F27"/>
      <c r="G27"/>
      <c r="H27"/>
      <c r="I27"/>
      <c r="J27"/>
      <c r="K27"/>
      <c r="L27"/>
      <c r="M27"/>
      <c r="N27"/>
      <c r="O27"/>
      <c r="P27"/>
      <c r="Q27"/>
      <c r="R27"/>
      <c r="S27"/>
      <c r="T27"/>
      <c r="U27"/>
      <c r="V27"/>
      <c r="W27"/>
      <c r="X27"/>
      <c r="Y27"/>
    </row>
    <row r="28" spans="3:25" ht="15.75">
      <c r="C28"/>
      <c r="D28"/>
      <c r="E28"/>
      <c r="F28"/>
      <c r="G28"/>
      <c r="H28"/>
      <c r="I28"/>
      <c r="J28"/>
      <c r="K28"/>
      <c r="L28"/>
      <c r="M28"/>
      <c r="N28"/>
      <c r="O28"/>
      <c r="P28"/>
      <c r="Q28"/>
      <c r="R28"/>
      <c r="S28"/>
      <c r="T28"/>
      <c r="U28"/>
      <c r="V28"/>
      <c r="W28"/>
      <c r="X28"/>
      <c r="Y28"/>
    </row>
    <row r="29" spans="3:25" ht="15.75">
      <c r="C29"/>
      <c r="D29"/>
      <c r="E29"/>
      <c r="F29"/>
      <c r="G29"/>
      <c r="H29"/>
      <c r="I29"/>
      <c r="J29"/>
      <c r="K29"/>
      <c r="L29"/>
      <c r="M29"/>
      <c r="N29"/>
      <c r="O29"/>
      <c r="P29"/>
      <c r="Q29"/>
      <c r="R29"/>
      <c r="S29"/>
      <c r="T29"/>
      <c r="U29"/>
      <c r="V29"/>
      <c r="W29"/>
      <c r="X29"/>
      <c r="Y29"/>
    </row>
    <row r="30" spans="3:25" ht="15.75">
      <c r="C30"/>
      <c r="D30"/>
      <c r="E30"/>
      <c r="F30"/>
      <c r="G30"/>
      <c r="H30"/>
      <c r="I30"/>
      <c r="J30"/>
      <c r="K30"/>
      <c r="L30"/>
      <c r="M30"/>
      <c r="N30"/>
      <c r="O30"/>
      <c r="P30"/>
      <c r="Q30"/>
      <c r="R30"/>
      <c r="S30"/>
      <c r="T30"/>
      <c r="U30"/>
      <c r="V30"/>
      <c r="W30"/>
      <c r="X30"/>
      <c r="Y30"/>
    </row>
    <row r="31" spans="3:25" ht="15.75">
      <c r="C31"/>
      <c r="D31"/>
      <c r="E31"/>
      <c r="F31"/>
      <c r="G31"/>
      <c r="H31"/>
      <c r="I31"/>
      <c r="J31"/>
      <c r="K31"/>
      <c r="L31"/>
      <c r="M31"/>
      <c r="N31"/>
      <c r="O31"/>
      <c r="P31"/>
      <c r="Q31"/>
      <c r="R31"/>
      <c r="S31"/>
      <c r="T31"/>
      <c r="U31"/>
      <c r="V31"/>
      <c r="W31"/>
      <c r="X31"/>
      <c r="Y31"/>
    </row>
    <row r="32" spans="3:25" ht="15.75">
      <c r="C32"/>
      <c r="D32"/>
      <c r="E32"/>
      <c r="F32"/>
      <c r="G32"/>
      <c r="H32"/>
      <c r="I32"/>
      <c r="J32"/>
      <c r="K32"/>
      <c r="L32"/>
      <c r="M32"/>
      <c r="N32"/>
      <c r="O32"/>
      <c r="P32"/>
      <c r="Q32"/>
      <c r="R32"/>
      <c r="S32"/>
      <c r="T32"/>
      <c r="U32"/>
      <c r="V32"/>
      <c r="W32"/>
      <c r="X32"/>
      <c r="Y32"/>
    </row>
    <row r="33" spans="3:25" ht="15.75">
      <c r="C33"/>
      <c r="D33"/>
      <c r="E33"/>
      <c r="F33"/>
      <c r="G33"/>
      <c r="H33"/>
      <c r="I33"/>
      <c r="J33"/>
      <c r="K33"/>
      <c r="L33"/>
      <c r="M33"/>
      <c r="N33"/>
      <c r="O33"/>
      <c r="P33"/>
      <c r="Q33"/>
      <c r="R33"/>
      <c r="S33"/>
      <c r="T33"/>
      <c r="U33"/>
      <c r="V33"/>
      <c r="W33"/>
      <c r="X33"/>
      <c r="Y33"/>
    </row>
    <row r="34" spans="3:25" ht="15.75">
      <c r="C34"/>
      <c r="D34"/>
      <c r="E34"/>
      <c r="F34"/>
      <c r="G34"/>
      <c r="H34"/>
      <c r="I34"/>
      <c r="J34"/>
      <c r="K34"/>
      <c r="L34"/>
      <c r="M34"/>
      <c r="N34"/>
      <c r="O34"/>
      <c r="P34"/>
      <c r="Q34"/>
      <c r="R34"/>
      <c r="S34"/>
      <c r="T34"/>
      <c r="U34"/>
      <c r="V34"/>
      <c r="W34"/>
      <c r="X34"/>
      <c r="Y34"/>
    </row>
    <row r="35" spans="3:25" ht="15.75">
      <c r="C35"/>
      <c r="D35"/>
      <c r="E35"/>
      <c r="F35"/>
      <c r="G35"/>
      <c r="H35"/>
      <c r="I35"/>
      <c r="J35"/>
      <c r="K35"/>
      <c r="L35"/>
      <c r="M35"/>
      <c r="N35"/>
      <c r="O35"/>
      <c r="P35"/>
      <c r="Q35"/>
      <c r="R35"/>
      <c r="S35"/>
      <c r="T35"/>
      <c r="U35"/>
      <c r="V35"/>
      <c r="W35"/>
      <c r="X35"/>
      <c r="Y35"/>
    </row>
    <row r="36" spans="3:25" ht="15.75">
      <c r="C36"/>
      <c r="D36"/>
      <c r="E36"/>
      <c r="F36"/>
      <c r="G36"/>
      <c r="H36"/>
      <c r="I36"/>
      <c r="J36"/>
      <c r="K36"/>
      <c r="L36"/>
      <c r="M36"/>
      <c r="N36"/>
      <c r="O36"/>
      <c r="P36"/>
      <c r="Q36"/>
      <c r="R36"/>
      <c r="S36"/>
      <c r="T36"/>
      <c r="U36"/>
      <c r="V36"/>
      <c r="W36"/>
      <c r="X36"/>
      <c r="Y36"/>
    </row>
    <row r="37" spans="3:25" ht="15.75">
      <c r="C37"/>
      <c r="D37"/>
      <c r="E37"/>
      <c r="F37"/>
      <c r="G37"/>
      <c r="H37"/>
      <c r="I37"/>
      <c r="J37"/>
      <c r="K37"/>
      <c r="L37"/>
      <c r="M37"/>
      <c r="N37"/>
      <c r="O37"/>
      <c r="P37"/>
      <c r="Q37"/>
      <c r="R37"/>
      <c r="S37"/>
      <c r="T37"/>
      <c r="U37"/>
      <c r="V37"/>
      <c r="W37"/>
      <c r="X37"/>
      <c r="Y37"/>
    </row>
    <row r="38" spans="3:25" ht="15.75">
      <c r="C38"/>
      <c r="D38"/>
      <c r="E38"/>
      <c r="F38"/>
      <c r="G38"/>
      <c r="H38"/>
      <c r="I38"/>
      <c r="J38"/>
      <c r="K38"/>
      <c r="L38"/>
      <c r="M38"/>
      <c r="N38"/>
      <c r="O38"/>
      <c r="P38"/>
      <c r="Q38"/>
      <c r="R38"/>
      <c r="S38"/>
      <c r="T38"/>
      <c r="U38"/>
      <c r="V38"/>
      <c r="W38"/>
      <c r="X38"/>
      <c r="Y38"/>
    </row>
    <row r="39" spans="3:25" ht="15.75">
      <c r="C39"/>
      <c r="D39"/>
      <c r="E39"/>
      <c r="F39"/>
      <c r="G39"/>
      <c r="H39"/>
      <c r="I39"/>
      <c r="J39"/>
      <c r="K39"/>
      <c r="L39"/>
      <c r="M39"/>
      <c r="N39"/>
      <c r="O39"/>
      <c r="P39"/>
      <c r="Q39"/>
      <c r="R39"/>
      <c r="S39"/>
      <c r="T39"/>
      <c r="U39"/>
      <c r="V39"/>
      <c r="W39"/>
      <c r="X39"/>
      <c r="Y39"/>
    </row>
    <row r="40" spans="3:25" ht="15.75">
      <c r="C40"/>
      <c r="D40"/>
      <c r="E40"/>
      <c r="F40"/>
      <c r="G40"/>
      <c r="H40"/>
      <c r="I40"/>
      <c r="J40"/>
      <c r="K40"/>
      <c r="L40"/>
      <c r="M40"/>
      <c r="N40"/>
      <c r="O40"/>
      <c r="P40"/>
      <c r="Q40"/>
      <c r="R40"/>
      <c r="S40"/>
      <c r="T40"/>
      <c r="U40"/>
      <c r="V40"/>
      <c r="W40"/>
      <c r="X40"/>
      <c r="Y40"/>
    </row>
    <row r="41" spans="3:25" ht="15.75">
      <c r="C41"/>
      <c r="D41"/>
      <c r="E41"/>
      <c r="F41"/>
      <c r="G41"/>
      <c r="H41"/>
      <c r="I41"/>
      <c r="J41"/>
      <c r="K41"/>
      <c r="L41"/>
      <c r="M41"/>
      <c r="N41"/>
      <c r="O41"/>
      <c r="P41"/>
      <c r="Q41"/>
      <c r="R41"/>
      <c r="S41"/>
      <c r="T41"/>
      <c r="U41"/>
      <c r="V41"/>
      <c r="W41"/>
      <c r="X41"/>
      <c r="Y41"/>
    </row>
    <row r="42" spans="3:25" ht="15.75">
      <c r="C42"/>
      <c r="D42"/>
      <c r="E42"/>
      <c r="F42"/>
      <c r="G42"/>
      <c r="H42"/>
      <c r="I42"/>
      <c r="J42"/>
      <c r="K42"/>
      <c r="L42"/>
      <c r="M42"/>
      <c r="N42"/>
      <c r="O42"/>
      <c r="P42"/>
      <c r="Q42"/>
      <c r="R42"/>
      <c r="S42"/>
      <c r="T42"/>
      <c r="U42"/>
      <c r="V42"/>
      <c r="W42"/>
      <c r="X42"/>
      <c r="Y42"/>
    </row>
    <row r="43" spans="3:25" ht="15.75">
      <c r="C43"/>
      <c r="D43"/>
      <c r="E43"/>
      <c r="F43"/>
      <c r="G43"/>
      <c r="H43"/>
      <c r="I43"/>
      <c r="J43"/>
      <c r="K43"/>
      <c r="L43"/>
      <c r="M43"/>
      <c r="N43"/>
      <c r="O43"/>
      <c r="P43"/>
      <c r="Q43"/>
      <c r="R43"/>
      <c r="S43"/>
      <c r="T43"/>
      <c r="U43"/>
      <c r="V43"/>
      <c r="W43"/>
      <c r="X43"/>
      <c r="Y43"/>
    </row>
    <row r="44" spans="3:25" ht="15.75">
      <c r="C44"/>
      <c r="D44"/>
      <c r="E44"/>
      <c r="F44"/>
      <c r="G44"/>
      <c r="H44"/>
      <c r="I44"/>
      <c r="J44"/>
      <c r="K44"/>
      <c r="L44"/>
      <c r="M44"/>
      <c r="N44"/>
      <c r="O44"/>
      <c r="P44"/>
      <c r="Q44"/>
      <c r="R44"/>
      <c r="S44"/>
      <c r="T44"/>
      <c r="U44"/>
      <c r="V44"/>
      <c r="W44"/>
      <c r="X44"/>
      <c r="Y44"/>
    </row>
    <row r="45" spans="3:25" ht="15.75">
      <c r="C45"/>
      <c r="D45"/>
      <c r="E45"/>
      <c r="F45"/>
      <c r="G45"/>
      <c r="H45"/>
      <c r="I45"/>
      <c r="J45"/>
      <c r="K45"/>
      <c r="L45"/>
      <c r="M45"/>
      <c r="N45"/>
      <c r="O45"/>
      <c r="P45"/>
      <c r="Q45"/>
      <c r="R45"/>
      <c r="S45"/>
      <c r="T45"/>
      <c r="U45"/>
      <c r="V45"/>
      <c r="W45"/>
      <c r="X45"/>
      <c r="Y45"/>
    </row>
    <row r="46" spans="3:25" ht="15.75">
      <c r="C46"/>
      <c r="D46"/>
      <c r="E46"/>
      <c r="F46"/>
      <c r="G46"/>
      <c r="H46"/>
      <c r="I46"/>
      <c r="J46"/>
      <c r="K46"/>
      <c r="L46"/>
      <c r="M46"/>
      <c r="N46"/>
      <c r="O46"/>
      <c r="P46"/>
      <c r="Q46"/>
      <c r="R46"/>
      <c r="S46"/>
      <c r="T46"/>
      <c r="U46"/>
      <c r="V46"/>
      <c r="W46"/>
      <c r="X46"/>
      <c r="Y46"/>
    </row>
    <row r="47" spans="3:25" ht="15.75">
      <c r="C47"/>
      <c r="D47"/>
      <c r="E47"/>
      <c r="F47"/>
      <c r="G47"/>
      <c r="H47"/>
      <c r="I47"/>
      <c r="J47"/>
      <c r="K47"/>
      <c r="L47"/>
      <c r="M47"/>
      <c r="N47"/>
      <c r="O47"/>
      <c r="P47"/>
      <c r="Q47"/>
      <c r="R47"/>
      <c r="S47"/>
      <c r="T47"/>
      <c r="U47"/>
      <c r="V47"/>
      <c r="W47"/>
      <c r="X47"/>
      <c r="Y47"/>
    </row>
    <row r="48" spans="3:25" ht="15.75">
      <c r="C48"/>
      <c r="D48"/>
      <c r="E48"/>
      <c r="F48"/>
      <c r="G48"/>
      <c r="H48"/>
      <c r="I48"/>
      <c r="J48"/>
      <c r="K48"/>
      <c r="L48"/>
      <c r="M48"/>
      <c r="N48"/>
      <c r="O48"/>
      <c r="P48"/>
      <c r="Q48"/>
      <c r="R48"/>
      <c r="S48"/>
      <c r="T48"/>
      <c r="U48"/>
      <c r="V48"/>
      <c r="W48"/>
      <c r="X48"/>
      <c r="Y48"/>
    </row>
    <row r="49" spans="3:25" ht="15.75">
      <c r="C49"/>
      <c r="D49"/>
      <c r="E49"/>
      <c r="F49"/>
      <c r="G49"/>
      <c r="H49"/>
      <c r="I49"/>
      <c r="J49"/>
      <c r="K49"/>
      <c r="L49"/>
      <c r="M49"/>
      <c r="N49"/>
      <c r="O49"/>
      <c r="P49"/>
      <c r="Q49"/>
      <c r="R49"/>
      <c r="S49"/>
      <c r="T49"/>
      <c r="U49"/>
      <c r="V49"/>
      <c r="W49"/>
      <c r="X49"/>
      <c r="Y49"/>
    </row>
    <row r="50" spans="3:25" ht="15.75">
      <c r="C50"/>
      <c r="D50"/>
      <c r="E50"/>
      <c r="F50"/>
      <c r="G50"/>
      <c r="H50"/>
      <c r="I50"/>
      <c r="J50"/>
      <c r="K50"/>
      <c r="L50"/>
      <c r="M50"/>
      <c r="N50"/>
      <c r="O50"/>
      <c r="P50"/>
      <c r="Q50"/>
      <c r="R50"/>
      <c r="S50"/>
      <c r="T50"/>
      <c r="U50"/>
      <c r="V50"/>
      <c r="W50"/>
      <c r="X50"/>
      <c r="Y50"/>
    </row>
    <row r="51" spans="3:25" ht="15.75">
      <c r="C51"/>
      <c r="D51"/>
      <c r="E51"/>
      <c r="F51"/>
      <c r="G51"/>
      <c r="H51"/>
      <c r="I51"/>
      <c r="J51"/>
      <c r="K51"/>
      <c r="L51"/>
      <c r="M51"/>
      <c r="N51"/>
      <c r="O51"/>
      <c r="P51"/>
      <c r="Q51"/>
      <c r="R51"/>
      <c r="S51"/>
      <c r="T51"/>
      <c r="U51"/>
      <c r="V51"/>
      <c r="W51"/>
      <c r="X51"/>
      <c r="Y51"/>
    </row>
    <row r="52" spans="3:25" ht="15.75">
      <c r="C52"/>
      <c r="D52"/>
      <c r="E52"/>
      <c r="F52"/>
      <c r="G52"/>
      <c r="H52"/>
      <c r="I52"/>
      <c r="J52"/>
      <c r="K52"/>
      <c r="L52"/>
      <c r="M52"/>
      <c r="N52"/>
      <c r="O52"/>
      <c r="P52"/>
      <c r="Q52"/>
      <c r="R52"/>
      <c r="S52"/>
      <c r="T52"/>
      <c r="U52"/>
      <c r="V52"/>
      <c r="W52"/>
      <c r="X52"/>
      <c r="Y52"/>
    </row>
    <row r="53" spans="3:25" ht="15.75">
      <c r="C53"/>
      <c r="D53"/>
      <c r="E53"/>
      <c r="F53"/>
      <c r="G53"/>
      <c r="H53"/>
      <c r="I53"/>
      <c r="J53"/>
      <c r="K53"/>
      <c r="L53"/>
      <c r="M53"/>
      <c r="N53"/>
      <c r="O53"/>
      <c r="P53"/>
      <c r="Q53"/>
      <c r="R53"/>
      <c r="S53"/>
      <c r="T53"/>
      <c r="U53"/>
      <c r="V53"/>
      <c r="W53"/>
      <c r="X53"/>
      <c r="Y53"/>
    </row>
    <row r="54" spans="3:25" ht="15.75">
      <c r="C54"/>
      <c r="D54"/>
      <c r="E54"/>
      <c r="F54"/>
      <c r="G54"/>
      <c r="H54"/>
      <c r="I54"/>
      <c r="J54"/>
      <c r="K54"/>
      <c r="L54"/>
      <c r="M54"/>
      <c r="N54"/>
      <c r="O54"/>
      <c r="P54"/>
      <c r="Q54"/>
      <c r="R54"/>
      <c r="S54"/>
      <c r="T54"/>
      <c r="U54"/>
      <c r="V54"/>
      <c r="W54"/>
      <c r="X54"/>
      <c r="Y54"/>
    </row>
    <row r="55" spans="2:25" ht="15.75">
      <c r="B55" s="25"/>
      <c r="C55"/>
      <c r="D55"/>
      <c r="E55"/>
      <c r="F55"/>
      <c r="G55"/>
      <c r="H55"/>
      <c r="I55"/>
      <c r="J55"/>
      <c r="K55"/>
      <c r="L55"/>
      <c r="M55"/>
      <c r="N55"/>
      <c r="O55"/>
      <c r="P55"/>
      <c r="Q55"/>
      <c r="R55"/>
      <c r="S55"/>
      <c r="T55"/>
      <c r="U55"/>
      <c r="V55"/>
      <c r="W55"/>
      <c r="X55"/>
      <c r="Y55"/>
    </row>
    <row r="56" spans="2:25" ht="15.75">
      <c r="B56" s="25"/>
      <c r="C56"/>
      <c r="D56"/>
      <c r="E56"/>
      <c r="F56"/>
      <c r="G56"/>
      <c r="H56"/>
      <c r="I56"/>
      <c r="J56"/>
      <c r="K56"/>
      <c r="L56"/>
      <c r="M56"/>
      <c r="N56"/>
      <c r="O56"/>
      <c r="P56"/>
      <c r="Q56"/>
      <c r="R56"/>
      <c r="S56"/>
      <c r="T56"/>
      <c r="U56"/>
      <c r="V56"/>
      <c r="W56"/>
      <c r="X56"/>
      <c r="Y56"/>
    </row>
    <row r="57" spans="3:25" ht="15.75">
      <c r="C57"/>
      <c r="D57"/>
      <c r="E57"/>
      <c r="F57"/>
      <c r="G57"/>
      <c r="H57"/>
      <c r="I57"/>
      <c r="J57"/>
      <c r="K57"/>
      <c r="L57"/>
      <c r="M57"/>
      <c r="N57"/>
      <c r="O57"/>
      <c r="P57"/>
      <c r="Q57"/>
      <c r="R57"/>
      <c r="S57"/>
      <c r="T57"/>
      <c r="U57"/>
      <c r="V57"/>
      <c r="W57"/>
      <c r="X57"/>
      <c r="Y57"/>
    </row>
    <row r="58" spans="3:25" ht="15.75">
      <c r="C58"/>
      <c r="D58"/>
      <c r="E58"/>
      <c r="F58"/>
      <c r="G58"/>
      <c r="H58"/>
      <c r="I58"/>
      <c r="J58"/>
      <c r="K58"/>
      <c r="L58"/>
      <c r="M58"/>
      <c r="N58"/>
      <c r="O58"/>
      <c r="P58"/>
      <c r="Q58"/>
      <c r="R58"/>
      <c r="S58"/>
      <c r="T58"/>
      <c r="U58"/>
      <c r="V58"/>
      <c r="W58"/>
      <c r="X58"/>
      <c r="Y58"/>
    </row>
    <row r="59" spans="3:25" ht="15.75">
      <c r="C59"/>
      <c r="D59"/>
      <c r="E59"/>
      <c r="F59"/>
      <c r="G59"/>
      <c r="H59"/>
      <c r="I59"/>
      <c r="J59"/>
      <c r="K59"/>
      <c r="L59"/>
      <c r="M59"/>
      <c r="N59"/>
      <c r="O59"/>
      <c r="P59"/>
      <c r="Q59"/>
      <c r="R59"/>
      <c r="S59"/>
      <c r="T59"/>
      <c r="U59"/>
      <c r="V59"/>
      <c r="W59"/>
      <c r="X59"/>
      <c r="Y59"/>
    </row>
    <row r="60" spans="3:25" ht="15.75">
      <c r="C60"/>
      <c r="D60"/>
      <c r="E60"/>
      <c r="F60"/>
      <c r="G60"/>
      <c r="H60"/>
      <c r="I60"/>
      <c r="J60"/>
      <c r="K60"/>
      <c r="L60"/>
      <c r="M60"/>
      <c r="N60"/>
      <c r="O60"/>
      <c r="P60"/>
      <c r="Q60"/>
      <c r="R60"/>
      <c r="S60"/>
      <c r="T60"/>
      <c r="U60"/>
      <c r="V60"/>
      <c r="W60"/>
      <c r="X60"/>
      <c r="Y60"/>
    </row>
  </sheetData>
  <sheetProtection/>
  <mergeCells count="6">
    <mergeCell ref="A5:F5"/>
    <mergeCell ref="A8:A9"/>
    <mergeCell ref="B8:B9"/>
    <mergeCell ref="C8:C9"/>
    <mergeCell ref="D8:E8"/>
    <mergeCell ref="F8:F9"/>
  </mergeCells>
  <printOptions/>
  <pageMargins left="1.1811023622047245" right="0.3937007874015748" top="0.7874015748031497" bottom="0.7874015748031497" header="0.31496062992125984" footer="0.5118110236220472"/>
  <pageSetup firstPageNumber="15" useFirstPageNumber="1" fitToHeight="1" fitToWidth="1" horizontalDpi="600" verticalDpi="600" orientation="portrait" paperSize="9" scale="71" r:id="rId1"/>
  <headerFooter alignWithMargins="0">
    <oddHeader>&amp;C&amp;"Times New Roman,обычный"&amp;11&amp;P</oddHeader>
  </headerFooter>
</worksheet>
</file>

<file path=xl/worksheets/sheet7.xml><?xml version="1.0" encoding="utf-8"?>
<worksheet xmlns="http://schemas.openxmlformats.org/spreadsheetml/2006/main" xmlns:r="http://schemas.openxmlformats.org/officeDocument/2006/relationships">
  <sheetPr>
    <tabColor indexed="46"/>
  </sheetPr>
  <dimension ref="A1:F64"/>
  <sheetViews>
    <sheetView view="pageBreakPreview" zoomScale="75" zoomScaleNormal="75" zoomScaleSheetLayoutView="75" zoomScalePageLayoutView="0" workbookViewId="0" topLeftCell="A1">
      <pane ySplit="8" topLeftCell="BM65" activePane="bottomLeft" state="frozen"/>
      <selection pane="topLeft" activeCell="B86" sqref="B86"/>
      <selection pane="bottomLeft" activeCell="A65" sqref="A65:IV301"/>
    </sheetView>
  </sheetViews>
  <sheetFormatPr defaultColWidth="9.00390625" defaultRowHeight="12.75"/>
  <cols>
    <col min="1" max="1" width="9.25390625" style="131" customWidth="1"/>
    <col min="2" max="2" width="54.25390625" style="131" customWidth="1"/>
    <col min="3" max="3" width="117.00390625" style="131" customWidth="1"/>
    <col min="4" max="4" width="19.625" style="131" customWidth="1"/>
    <col min="5" max="5" width="16.625" style="131" customWidth="1"/>
    <col min="6" max="6" width="17.375" style="131" customWidth="1"/>
    <col min="7" max="16384" width="9.125" style="131" customWidth="1"/>
  </cols>
  <sheetData>
    <row r="1" s="129" customFormat="1" ht="18.75">
      <c r="E1" s="91" t="s">
        <v>3</v>
      </c>
    </row>
    <row r="2" s="129" customFormat="1" ht="18.75">
      <c r="E2" s="91" t="s">
        <v>329</v>
      </c>
    </row>
    <row r="3" s="129" customFormat="1" ht="15">
      <c r="E3" s="130"/>
    </row>
    <row r="4" s="129" customFormat="1" ht="15"/>
    <row r="5" spans="1:6" ht="14.25">
      <c r="A5" s="372" t="s">
        <v>302</v>
      </c>
      <c r="B5" s="372"/>
      <c r="C5" s="372"/>
      <c r="D5" s="372"/>
      <c r="E5" s="372"/>
      <c r="F5" s="372"/>
    </row>
    <row r="6" spans="1:6" ht="15">
      <c r="A6" s="132"/>
      <c r="F6" s="133" t="s">
        <v>219</v>
      </c>
    </row>
    <row r="7" spans="1:6" ht="38.25" customHeight="1">
      <c r="A7" s="128" t="s">
        <v>491</v>
      </c>
      <c r="B7" s="128" t="s">
        <v>221</v>
      </c>
      <c r="C7" s="303" t="s">
        <v>222</v>
      </c>
      <c r="D7" s="303" t="s">
        <v>223</v>
      </c>
      <c r="E7" s="303" t="s">
        <v>303</v>
      </c>
      <c r="F7" s="303" t="s">
        <v>224</v>
      </c>
    </row>
    <row r="8" spans="1:6" ht="44.25" customHeight="1">
      <c r="A8" s="128" t="s">
        <v>492</v>
      </c>
      <c r="B8" s="128" t="s">
        <v>226</v>
      </c>
      <c r="C8" s="303"/>
      <c r="D8" s="303"/>
      <c r="E8" s="303"/>
      <c r="F8" s="303"/>
    </row>
    <row r="9" spans="1:6" ht="14.25">
      <c r="A9" s="134">
        <v>1</v>
      </c>
      <c r="B9" s="134">
        <v>2</v>
      </c>
      <c r="C9" s="134">
        <v>3</v>
      </c>
      <c r="D9" s="134">
        <v>4</v>
      </c>
      <c r="E9" s="134">
        <v>5</v>
      </c>
      <c r="F9" s="134">
        <v>6</v>
      </c>
    </row>
    <row r="10" spans="1:6" ht="14.25">
      <c r="A10" s="134"/>
      <c r="B10" s="134"/>
      <c r="C10" s="134"/>
      <c r="D10" s="134"/>
      <c r="E10" s="134"/>
      <c r="F10" s="134"/>
    </row>
    <row r="11" spans="1:6" ht="29.25" customHeight="1">
      <c r="A11" s="122" t="s">
        <v>615</v>
      </c>
      <c r="B11" s="140" t="s">
        <v>441</v>
      </c>
      <c r="C11" s="134"/>
      <c r="D11" s="135">
        <v>24047.1</v>
      </c>
      <c r="E11" s="135">
        <v>526.3</v>
      </c>
      <c r="F11" s="134"/>
    </row>
    <row r="12" spans="1:6" ht="29.25" customHeight="1">
      <c r="A12" s="122"/>
      <c r="B12" s="140"/>
      <c r="C12" s="254" t="s">
        <v>130</v>
      </c>
      <c r="D12" s="135"/>
      <c r="E12" s="135"/>
      <c r="F12" s="134"/>
    </row>
    <row r="13" spans="1:6" ht="15">
      <c r="A13" s="101" t="s">
        <v>204</v>
      </c>
      <c r="B13" s="105" t="s">
        <v>205</v>
      </c>
      <c r="C13" s="283" t="s">
        <v>611</v>
      </c>
      <c r="D13" s="137">
        <v>24047.1</v>
      </c>
      <c r="E13" s="137">
        <v>526.3</v>
      </c>
      <c r="F13" s="139" t="s">
        <v>485</v>
      </c>
    </row>
    <row r="14" spans="1:6" s="141" customFormat="1" ht="28.5">
      <c r="A14" s="122" t="s">
        <v>462</v>
      </c>
      <c r="B14" s="255" t="s">
        <v>436</v>
      </c>
      <c r="C14" s="140"/>
      <c r="D14" s="135">
        <v>8086.7</v>
      </c>
      <c r="E14" s="135">
        <v>9867.6</v>
      </c>
      <c r="F14" s="134"/>
    </row>
    <row r="15" spans="1:6" s="141" customFormat="1" ht="21.75" customHeight="1">
      <c r="A15" s="373" t="s">
        <v>260</v>
      </c>
      <c r="B15" s="376" t="s">
        <v>66</v>
      </c>
      <c r="C15" s="111" t="s">
        <v>67</v>
      </c>
      <c r="D15" s="135"/>
      <c r="E15" s="137">
        <v>1999.9</v>
      </c>
      <c r="F15" s="134"/>
    </row>
    <row r="16" spans="1:6" s="141" customFormat="1" ht="30">
      <c r="A16" s="374"/>
      <c r="B16" s="377"/>
      <c r="C16" s="142" t="s">
        <v>68</v>
      </c>
      <c r="D16" s="135"/>
      <c r="E16" s="137">
        <v>7825</v>
      </c>
      <c r="F16" s="134"/>
    </row>
    <row r="17" spans="1:6" s="141" customFormat="1" ht="21.75" customHeight="1">
      <c r="A17" s="375"/>
      <c r="B17" s="378"/>
      <c r="C17" s="140" t="s">
        <v>498</v>
      </c>
      <c r="D17" s="135">
        <v>0</v>
      </c>
      <c r="E17" s="135">
        <v>9824.9</v>
      </c>
      <c r="F17" s="134"/>
    </row>
    <row r="18" spans="1:6" ht="30">
      <c r="A18" s="379"/>
      <c r="B18" s="380"/>
      <c r="C18" s="111" t="s">
        <v>70</v>
      </c>
      <c r="D18" s="137">
        <v>8086.7</v>
      </c>
      <c r="E18" s="137">
        <v>42.7</v>
      </c>
      <c r="F18" s="139" t="s">
        <v>75</v>
      </c>
    </row>
    <row r="19" spans="1:6" ht="21.75" customHeight="1">
      <c r="A19" s="379"/>
      <c r="B19" s="380"/>
      <c r="C19" s="140" t="s">
        <v>498</v>
      </c>
      <c r="D19" s="135">
        <v>8086.7</v>
      </c>
      <c r="E19" s="135">
        <v>42.7</v>
      </c>
      <c r="F19" s="134"/>
    </row>
    <row r="20" spans="1:6" ht="28.5">
      <c r="A20" s="128">
        <v>24</v>
      </c>
      <c r="B20" s="255" t="s">
        <v>545</v>
      </c>
      <c r="C20" s="111"/>
      <c r="D20" s="135">
        <v>1500</v>
      </c>
      <c r="E20" s="135">
        <v>1500</v>
      </c>
      <c r="F20" s="139"/>
    </row>
    <row r="21" spans="1:6" ht="30">
      <c r="A21" s="379">
        <v>150101</v>
      </c>
      <c r="B21" s="380" t="s">
        <v>227</v>
      </c>
      <c r="C21" s="111" t="s">
        <v>480</v>
      </c>
      <c r="D21" s="137">
        <v>1500</v>
      </c>
      <c r="E21" s="137">
        <v>1500</v>
      </c>
      <c r="F21" s="139" t="s">
        <v>75</v>
      </c>
    </row>
    <row r="22" spans="1:6" ht="21.75" customHeight="1">
      <c r="A22" s="379"/>
      <c r="B22" s="380"/>
      <c r="C22" s="140" t="s">
        <v>498</v>
      </c>
      <c r="D22" s="135">
        <v>1500</v>
      </c>
      <c r="E22" s="135">
        <v>1500</v>
      </c>
      <c r="F22" s="139"/>
    </row>
    <row r="23" spans="1:6" s="143" customFormat="1" ht="21.75" customHeight="1">
      <c r="A23" s="128">
        <v>47</v>
      </c>
      <c r="B23" s="255" t="s">
        <v>71</v>
      </c>
      <c r="C23" s="134"/>
      <c r="D23" s="135">
        <v>561284.76</v>
      </c>
      <c r="E23" s="135">
        <v>46711.994000000006</v>
      </c>
      <c r="F23" s="134"/>
    </row>
    <row r="24" spans="1:6" ht="21.75" customHeight="1">
      <c r="A24" s="382">
        <v>150101</v>
      </c>
      <c r="B24" s="381" t="s">
        <v>236</v>
      </c>
      <c r="C24" s="104" t="s">
        <v>109</v>
      </c>
      <c r="D24" s="251"/>
      <c r="E24" s="137">
        <v>9710.44</v>
      </c>
      <c r="F24" s="138"/>
    </row>
    <row r="25" spans="1:6" ht="21.75" customHeight="1">
      <c r="A25" s="370"/>
      <c r="B25" s="368"/>
      <c r="C25" s="104" t="s">
        <v>304</v>
      </c>
      <c r="D25" s="251"/>
      <c r="E25" s="137">
        <v>38.379</v>
      </c>
      <c r="F25" s="138"/>
    </row>
    <row r="26" spans="1:6" ht="30">
      <c r="A26" s="370"/>
      <c r="B26" s="368"/>
      <c r="C26" s="104" t="s">
        <v>305</v>
      </c>
      <c r="D26" s="251"/>
      <c r="E26" s="137">
        <v>6.557</v>
      </c>
      <c r="F26" s="144"/>
    </row>
    <row r="27" spans="1:6" ht="21.75" customHeight="1">
      <c r="A27" s="370"/>
      <c r="B27" s="368"/>
      <c r="C27" s="104" t="s">
        <v>295</v>
      </c>
      <c r="D27" s="251"/>
      <c r="E27" s="137">
        <v>25.492</v>
      </c>
      <c r="F27" s="138"/>
    </row>
    <row r="28" spans="1:6" ht="21.75" customHeight="1">
      <c r="A28" s="370"/>
      <c r="B28" s="368"/>
      <c r="C28" s="104" t="s">
        <v>234</v>
      </c>
      <c r="D28" s="251"/>
      <c r="E28" s="137">
        <v>1330.447</v>
      </c>
      <c r="F28" s="138"/>
    </row>
    <row r="29" spans="1:6" ht="21.75" customHeight="1">
      <c r="A29" s="370"/>
      <c r="B29" s="368"/>
      <c r="C29" s="104" t="s">
        <v>72</v>
      </c>
      <c r="D29" s="251"/>
      <c r="E29" s="137">
        <v>1620</v>
      </c>
      <c r="F29" s="138"/>
    </row>
    <row r="30" spans="1:6" ht="21.75" customHeight="1">
      <c r="A30" s="370"/>
      <c r="B30" s="368"/>
      <c r="C30" s="104" t="s">
        <v>74</v>
      </c>
      <c r="D30" s="251"/>
      <c r="E30" s="137">
        <v>183.359</v>
      </c>
      <c r="F30" s="138"/>
    </row>
    <row r="31" spans="1:6" ht="21.75" customHeight="1">
      <c r="A31" s="370"/>
      <c r="B31" s="368"/>
      <c r="C31" s="104" t="s">
        <v>459</v>
      </c>
      <c r="D31" s="251"/>
      <c r="E31" s="137">
        <v>353.526</v>
      </c>
      <c r="F31" s="138"/>
    </row>
    <row r="32" spans="1:6" ht="21.75" customHeight="1">
      <c r="A32" s="370"/>
      <c r="B32" s="368"/>
      <c r="C32" s="104" t="s">
        <v>460</v>
      </c>
      <c r="D32" s="251"/>
      <c r="E32" s="137">
        <v>815.292</v>
      </c>
      <c r="F32" s="138"/>
    </row>
    <row r="33" spans="1:6" ht="21.75" customHeight="1">
      <c r="A33" s="370"/>
      <c r="B33" s="368"/>
      <c r="C33" s="104" t="s">
        <v>237</v>
      </c>
      <c r="D33" s="251"/>
      <c r="E33" s="137">
        <v>449.915</v>
      </c>
      <c r="F33" s="138"/>
    </row>
    <row r="34" spans="1:6" ht="21.75" customHeight="1">
      <c r="A34" s="370"/>
      <c r="B34" s="368"/>
      <c r="C34" s="104" t="s">
        <v>152</v>
      </c>
      <c r="D34" s="251"/>
      <c r="E34" s="137">
        <v>244</v>
      </c>
      <c r="F34" s="138"/>
    </row>
    <row r="35" spans="1:6" ht="21.75" customHeight="1">
      <c r="A35" s="370"/>
      <c r="B35" s="368"/>
      <c r="C35" s="104" t="s">
        <v>153</v>
      </c>
      <c r="D35" s="251"/>
      <c r="E35" s="137">
        <v>208</v>
      </c>
      <c r="F35" s="138"/>
    </row>
    <row r="36" spans="1:6" ht="30">
      <c r="A36" s="370"/>
      <c r="B36" s="368"/>
      <c r="C36" s="104" t="s">
        <v>579</v>
      </c>
      <c r="D36" s="251"/>
      <c r="E36" s="137">
        <v>90</v>
      </c>
      <c r="F36" s="138" t="s">
        <v>75</v>
      </c>
    </row>
    <row r="37" spans="1:6" ht="21.75" customHeight="1">
      <c r="A37" s="370"/>
      <c r="B37" s="368"/>
      <c r="C37" s="104" t="s">
        <v>458</v>
      </c>
      <c r="D37" s="251"/>
      <c r="E37" s="137">
        <v>495.487</v>
      </c>
      <c r="F37" s="138"/>
    </row>
    <row r="38" spans="1:6" ht="21.75" customHeight="1">
      <c r="A38" s="371"/>
      <c r="B38" s="369"/>
      <c r="C38" s="140" t="s">
        <v>498</v>
      </c>
      <c r="D38" s="253">
        <v>0</v>
      </c>
      <c r="E38" s="253">
        <v>15570.894000000002</v>
      </c>
      <c r="F38" s="138"/>
    </row>
    <row r="39" spans="1:6" ht="21.75" customHeight="1">
      <c r="A39" s="382">
        <v>150101</v>
      </c>
      <c r="B39" s="381" t="s">
        <v>108</v>
      </c>
      <c r="C39" s="104" t="s">
        <v>295</v>
      </c>
      <c r="D39" s="137">
        <v>7500</v>
      </c>
      <c r="E39" s="137">
        <v>7500</v>
      </c>
      <c r="F39" s="138" t="s">
        <v>75</v>
      </c>
    </row>
    <row r="40" spans="1:6" ht="21.75" customHeight="1">
      <c r="A40" s="370"/>
      <c r="B40" s="368"/>
      <c r="C40" s="104" t="s">
        <v>600</v>
      </c>
      <c r="D40" s="137">
        <v>1000</v>
      </c>
      <c r="E40" s="137">
        <v>1000</v>
      </c>
      <c r="F40" s="138" t="s">
        <v>75</v>
      </c>
    </row>
    <row r="41" spans="1:6" ht="21.75" customHeight="1">
      <c r="A41" s="370">
        <v>150101</v>
      </c>
      <c r="B41" s="368" t="s">
        <v>227</v>
      </c>
      <c r="C41" s="104" t="s">
        <v>176</v>
      </c>
      <c r="D41" s="137">
        <v>1000</v>
      </c>
      <c r="E41" s="137">
        <v>1000</v>
      </c>
      <c r="F41" s="138" t="s">
        <v>75</v>
      </c>
    </row>
    <row r="42" spans="1:6" ht="21.75" customHeight="1">
      <c r="A42" s="370"/>
      <c r="B42" s="368"/>
      <c r="C42" s="104" t="s">
        <v>114</v>
      </c>
      <c r="D42" s="137">
        <v>2000</v>
      </c>
      <c r="E42" s="137">
        <v>2000</v>
      </c>
      <c r="F42" s="138" t="s">
        <v>75</v>
      </c>
    </row>
    <row r="43" spans="1:6" ht="21.75" customHeight="1">
      <c r="A43" s="370"/>
      <c r="B43" s="368"/>
      <c r="C43" s="104" t="s">
        <v>581</v>
      </c>
      <c r="D43" s="137">
        <v>500</v>
      </c>
      <c r="E43" s="137">
        <v>500</v>
      </c>
      <c r="F43" s="138" t="s">
        <v>75</v>
      </c>
    </row>
    <row r="44" spans="1:6" ht="21.75" customHeight="1">
      <c r="A44" s="371"/>
      <c r="B44" s="369"/>
      <c r="C44" s="140" t="s">
        <v>498</v>
      </c>
      <c r="D44" s="135">
        <v>12000</v>
      </c>
      <c r="E44" s="135">
        <v>12000</v>
      </c>
      <c r="F44" s="138"/>
    </row>
    <row r="45" spans="1:6" ht="28.5">
      <c r="A45" s="144"/>
      <c r="B45" s="256"/>
      <c r="C45" s="254" t="s">
        <v>130</v>
      </c>
      <c r="D45" s="251"/>
      <c r="E45" s="251"/>
      <c r="F45" s="138"/>
    </row>
    <row r="46" spans="1:6" ht="15">
      <c r="A46" s="382">
        <v>150101</v>
      </c>
      <c r="B46" s="381" t="s">
        <v>108</v>
      </c>
      <c r="C46" s="104" t="s">
        <v>119</v>
      </c>
      <c r="D46" s="251">
        <v>43627.2</v>
      </c>
      <c r="E46" s="137">
        <v>250</v>
      </c>
      <c r="F46" s="138" t="s">
        <v>75</v>
      </c>
    </row>
    <row r="47" spans="1:6" ht="15">
      <c r="A47" s="370"/>
      <c r="B47" s="368"/>
      <c r="C47" s="104" t="s">
        <v>120</v>
      </c>
      <c r="D47" s="251">
        <v>52719.16</v>
      </c>
      <c r="E47" s="137">
        <v>1505</v>
      </c>
      <c r="F47" s="138" t="s">
        <v>75</v>
      </c>
    </row>
    <row r="48" spans="1:6" ht="30">
      <c r="A48" s="370"/>
      <c r="B48" s="368"/>
      <c r="C48" s="104" t="s">
        <v>121</v>
      </c>
      <c r="D48" s="251">
        <v>17592.1</v>
      </c>
      <c r="E48" s="137">
        <v>479.9</v>
      </c>
      <c r="F48" s="138" t="s">
        <v>75</v>
      </c>
    </row>
    <row r="49" spans="1:6" ht="15">
      <c r="A49" s="370"/>
      <c r="B49" s="368"/>
      <c r="C49" s="104" t="s">
        <v>122</v>
      </c>
      <c r="D49" s="251">
        <v>54593.3</v>
      </c>
      <c r="E49" s="137">
        <v>1840.8</v>
      </c>
      <c r="F49" s="138" t="s">
        <v>75</v>
      </c>
    </row>
    <row r="50" spans="1:6" ht="15">
      <c r="A50" s="370"/>
      <c r="B50" s="368"/>
      <c r="C50" s="104" t="s">
        <v>125</v>
      </c>
      <c r="D50" s="251">
        <v>40196.9</v>
      </c>
      <c r="E50" s="137">
        <v>577.5</v>
      </c>
      <c r="F50" s="138" t="s">
        <v>75</v>
      </c>
    </row>
    <row r="51" spans="1:6" ht="30">
      <c r="A51" s="370"/>
      <c r="B51" s="368"/>
      <c r="C51" s="104" t="s">
        <v>625</v>
      </c>
      <c r="D51" s="251">
        <v>99965.2</v>
      </c>
      <c r="E51" s="137">
        <v>2872.6</v>
      </c>
      <c r="F51" s="138" t="s">
        <v>75</v>
      </c>
    </row>
    <row r="52" spans="1:6" ht="15">
      <c r="A52" s="370"/>
      <c r="B52" s="368"/>
      <c r="C52" s="104" t="s">
        <v>126</v>
      </c>
      <c r="D52" s="251">
        <v>10289.2</v>
      </c>
      <c r="E52" s="137">
        <v>392.4</v>
      </c>
      <c r="F52" s="138" t="s">
        <v>75</v>
      </c>
    </row>
    <row r="53" spans="1:6" ht="30">
      <c r="A53" s="370"/>
      <c r="B53" s="368"/>
      <c r="C53" s="104" t="s">
        <v>127</v>
      </c>
      <c r="D53" s="251">
        <v>19870.6</v>
      </c>
      <c r="E53" s="137">
        <v>973</v>
      </c>
      <c r="F53" s="138" t="s">
        <v>75</v>
      </c>
    </row>
    <row r="54" spans="1:6" ht="30">
      <c r="A54" s="370"/>
      <c r="B54" s="368"/>
      <c r="C54" s="104" t="s">
        <v>128</v>
      </c>
      <c r="D54" s="251">
        <v>9596.7</v>
      </c>
      <c r="E54" s="137">
        <v>472.5</v>
      </c>
      <c r="F54" s="138" t="s">
        <v>75</v>
      </c>
    </row>
    <row r="55" spans="1:6" ht="15">
      <c r="A55" s="371"/>
      <c r="B55" s="369"/>
      <c r="C55" s="104" t="s">
        <v>207</v>
      </c>
      <c r="D55" s="251">
        <v>168421.1</v>
      </c>
      <c r="E55" s="137">
        <v>8421.1</v>
      </c>
      <c r="F55" s="138"/>
    </row>
    <row r="56" spans="1:6" s="143" customFormat="1" ht="15">
      <c r="A56" s="286" t="s">
        <v>697</v>
      </c>
      <c r="B56" s="285" t="s">
        <v>490</v>
      </c>
      <c r="C56" s="105" t="s">
        <v>405</v>
      </c>
      <c r="D56" s="137">
        <v>7569.8</v>
      </c>
      <c r="E56" s="137">
        <v>248.2</v>
      </c>
      <c r="F56" s="139" t="s">
        <v>75</v>
      </c>
    </row>
    <row r="57" spans="1:6" s="143" customFormat="1" ht="30">
      <c r="A57" s="309" t="s">
        <v>276</v>
      </c>
      <c r="B57" s="380" t="s">
        <v>83</v>
      </c>
      <c r="C57" s="105" t="s">
        <v>406</v>
      </c>
      <c r="D57" s="137">
        <v>2446.3</v>
      </c>
      <c r="E57" s="137">
        <v>85.3</v>
      </c>
      <c r="F57" s="139" t="s">
        <v>75</v>
      </c>
    </row>
    <row r="58" spans="1:6" s="143" customFormat="1" ht="15">
      <c r="A58" s="309"/>
      <c r="B58" s="380"/>
      <c r="C58" s="105" t="s">
        <v>407</v>
      </c>
      <c r="D58" s="137">
        <v>6184.5</v>
      </c>
      <c r="E58" s="137">
        <v>232.7</v>
      </c>
      <c r="F58" s="139" t="s">
        <v>75</v>
      </c>
    </row>
    <row r="59" spans="1:6" s="143" customFormat="1" ht="30">
      <c r="A59" s="101" t="s">
        <v>606</v>
      </c>
      <c r="B59" s="111" t="s">
        <v>182</v>
      </c>
      <c r="C59" s="104" t="s">
        <v>129</v>
      </c>
      <c r="D59" s="137">
        <v>16212.7</v>
      </c>
      <c r="E59" s="137">
        <v>790.1</v>
      </c>
      <c r="F59" s="139" t="s">
        <v>75</v>
      </c>
    </row>
    <row r="60" spans="1:6" ht="28.5">
      <c r="A60" s="144"/>
      <c r="B60" s="257"/>
      <c r="C60" s="254" t="s">
        <v>489</v>
      </c>
      <c r="D60" s="253">
        <v>549284.76</v>
      </c>
      <c r="E60" s="253">
        <v>19141.1</v>
      </c>
      <c r="F60" s="138"/>
    </row>
    <row r="61" spans="1:6" s="141" customFormat="1" ht="28.5">
      <c r="A61" s="122" t="s">
        <v>461</v>
      </c>
      <c r="B61" s="109" t="s">
        <v>482</v>
      </c>
      <c r="C61" s="190"/>
      <c r="D61" s="135">
        <v>388000</v>
      </c>
      <c r="E61" s="135">
        <v>4833.028</v>
      </c>
      <c r="F61" s="139"/>
    </row>
    <row r="62" spans="1:6" ht="30">
      <c r="A62" s="382">
        <v>150101</v>
      </c>
      <c r="B62" s="381" t="s">
        <v>483</v>
      </c>
      <c r="C62" s="111" t="s">
        <v>484</v>
      </c>
      <c r="D62" s="137">
        <v>388000</v>
      </c>
      <c r="E62" s="137">
        <v>4833.028</v>
      </c>
      <c r="F62" s="137" t="s">
        <v>485</v>
      </c>
    </row>
    <row r="63" spans="1:6" ht="15">
      <c r="A63" s="371"/>
      <c r="B63" s="369"/>
      <c r="C63" s="140" t="s">
        <v>498</v>
      </c>
      <c r="D63" s="137">
        <v>388000</v>
      </c>
      <c r="E63" s="137">
        <v>4833.028</v>
      </c>
      <c r="F63" s="137"/>
    </row>
    <row r="64" spans="1:6" ht="15">
      <c r="A64" s="136"/>
      <c r="B64" s="140" t="s">
        <v>154</v>
      </c>
      <c r="C64" s="111"/>
      <c r="D64" s="252">
        <v>982918.56</v>
      </c>
      <c r="E64" s="252">
        <v>63438.922000000006</v>
      </c>
      <c r="F64" s="144"/>
    </row>
  </sheetData>
  <sheetProtection/>
  <mergeCells count="23">
    <mergeCell ref="A46:A55"/>
    <mergeCell ref="A39:A40"/>
    <mergeCell ref="B39:B40"/>
    <mergeCell ref="B18:B19"/>
    <mergeCell ref="B21:B22"/>
    <mergeCell ref="A21:A22"/>
    <mergeCell ref="B62:B63"/>
    <mergeCell ref="A62:A63"/>
    <mergeCell ref="B24:B38"/>
    <mergeCell ref="A24:A38"/>
    <mergeCell ref="B57:B58"/>
    <mergeCell ref="A57:A58"/>
    <mergeCell ref="B46:B55"/>
    <mergeCell ref="B41:B44"/>
    <mergeCell ref="A41:A44"/>
    <mergeCell ref="A5:F5"/>
    <mergeCell ref="C7:C8"/>
    <mergeCell ref="D7:D8"/>
    <mergeCell ref="E7:E8"/>
    <mergeCell ref="F7:F8"/>
    <mergeCell ref="A15:A17"/>
    <mergeCell ref="B15:B17"/>
    <mergeCell ref="A18:A19"/>
  </mergeCells>
  <printOptions/>
  <pageMargins left="0.7874015748031497" right="0.7874015748031497" top="1.1811023622047245" bottom="0.3937007874015748" header="0.5118110236220472" footer="0.5118110236220472"/>
  <pageSetup firstPageNumber="16" useFirstPageNumber="1" fitToHeight="13" horizontalDpi="600" verticalDpi="600" orientation="landscape" paperSize="9" scale="54" r:id="rId1"/>
  <headerFooter alignWithMargins="0">
    <oddHeader>&amp;C&amp;P</oddHeader>
  </headerFooter>
  <rowBreaks count="1" manualBreakCount="1">
    <brk id="40" max="5" man="1"/>
  </rowBreaks>
</worksheet>
</file>

<file path=xl/worksheets/sheet8.xml><?xml version="1.0" encoding="utf-8"?>
<worksheet xmlns="http://schemas.openxmlformats.org/spreadsheetml/2006/main" xmlns:r="http://schemas.openxmlformats.org/officeDocument/2006/relationships">
  <sheetPr>
    <tabColor indexed="29"/>
  </sheetPr>
  <dimension ref="A1:G177"/>
  <sheetViews>
    <sheetView view="pageBreakPreview" zoomScale="75" zoomScaleNormal="75" zoomScaleSheetLayoutView="75" zoomScalePageLayoutView="0" workbookViewId="0" topLeftCell="A1">
      <pane xSplit="1" ySplit="10" topLeftCell="B155" activePane="bottomRight" state="frozen"/>
      <selection pane="topLeft" activeCell="E34" sqref="E34"/>
      <selection pane="topRight" activeCell="E34" sqref="E34"/>
      <selection pane="bottomLeft" activeCell="E34" sqref="E34"/>
      <selection pane="bottomRight" activeCell="F156" sqref="F156"/>
    </sheetView>
  </sheetViews>
  <sheetFormatPr defaultColWidth="9.00390625" defaultRowHeight="12.75"/>
  <cols>
    <col min="1" max="1" width="24.375" style="145" customWidth="1"/>
    <col min="2" max="2" width="53.625" style="25" customWidth="1"/>
    <col min="3" max="3" width="72.125" style="25" customWidth="1"/>
    <col min="4" max="4" width="10.625" style="145" customWidth="1"/>
    <col min="5" max="5" width="66.25390625" style="25" customWidth="1"/>
    <col min="6" max="6" width="11.375" style="145" customWidth="1"/>
    <col min="7" max="7" width="10.625" style="145" customWidth="1"/>
    <col min="8" max="16384" width="9.125" style="25" customWidth="1"/>
  </cols>
  <sheetData>
    <row r="1" ht="18.75">
      <c r="E1" s="146" t="s">
        <v>64</v>
      </c>
    </row>
    <row r="2" ht="18.75">
      <c r="E2" s="147" t="s">
        <v>65</v>
      </c>
    </row>
    <row r="3" ht="18.75">
      <c r="E3" s="147"/>
    </row>
    <row r="5" spans="1:7" ht="32.25" customHeight="1">
      <c r="A5" s="405" t="s">
        <v>323</v>
      </c>
      <c r="B5" s="405"/>
      <c r="C5" s="405"/>
      <c r="D5" s="405"/>
      <c r="E5" s="405"/>
      <c r="F5" s="405"/>
      <c r="G5" s="405"/>
    </row>
    <row r="7" ht="15.75">
      <c r="G7" s="145" t="s">
        <v>78</v>
      </c>
    </row>
    <row r="8" spans="1:7" s="151" customFormat="1" ht="36">
      <c r="A8" s="148" t="s">
        <v>220</v>
      </c>
      <c r="B8" s="149" t="s">
        <v>231</v>
      </c>
      <c r="C8" s="406" t="s">
        <v>245</v>
      </c>
      <c r="D8" s="406"/>
      <c r="E8" s="406" t="s">
        <v>268</v>
      </c>
      <c r="F8" s="406"/>
      <c r="G8" s="150" t="s">
        <v>678</v>
      </c>
    </row>
    <row r="9" spans="1:7" s="151" customFormat="1" ht="36">
      <c r="A9" s="148" t="s">
        <v>225</v>
      </c>
      <c r="B9" s="149" t="s">
        <v>226</v>
      </c>
      <c r="C9" s="150" t="s">
        <v>232</v>
      </c>
      <c r="D9" s="150" t="s">
        <v>548</v>
      </c>
      <c r="E9" s="150" t="s">
        <v>232</v>
      </c>
      <c r="F9" s="150" t="s">
        <v>548</v>
      </c>
      <c r="G9" s="150" t="s">
        <v>548</v>
      </c>
    </row>
    <row r="10" spans="1:7" s="151" customFormat="1" ht="42" customHeight="1">
      <c r="A10" s="406" t="s">
        <v>334</v>
      </c>
      <c r="B10" s="406"/>
      <c r="C10" s="406"/>
      <c r="D10" s="406"/>
      <c r="E10" s="406"/>
      <c r="F10" s="406"/>
      <c r="G10" s="406"/>
    </row>
    <row r="11" spans="1:7" s="11" customFormat="1" ht="12.75">
      <c r="A11" s="152" t="s">
        <v>320</v>
      </c>
      <c r="B11" s="153" t="s">
        <v>582</v>
      </c>
      <c r="C11" s="154"/>
      <c r="D11" s="155">
        <v>82.2</v>
      </c>
      <c r="E11" s="156"/>
      <c r="F11" s="155">
        <v>0</v>
      </c>
      <c r="G11" s="155">
        <v>82.2</v>
      </c>
    </row>
    <row r="12" spans="1:7" s="5" customFormat="1" ht="25.5">
      <c r="A12" s="157" t="s">
        <v>257</v>
      </c>
      <c r="B12" s="158" t="s">
        <v>228</v>
      </c>
      <c r="C12" s="158" t="s">
        <v>316</v>
      </c>
      <c r="D12" s="159">
        <v>4.9</v>
      </c>
      <c r="E12" s="158"/>
      <c r="F12" s="159"/>
      <c r="G12" s="159">
        <v>4.9</v>
      </c>
    </row>
    <row r="13" spans="1:7" s="151" customFormat="1" ht="25.5">
      <c r="A13" s="163">
        <v>171000</v>
      </c>
      <c r="B13" s="164" t="s">
        <v>92</v>
      </c>
      <c r="C13" s="165" t="s">
        <v>315</v>
      </c>
      <c r="D13" s="162">
        <v>77.3</v>
      </c>
      <c r="E13" s="165"/>
      <c r="F13" s="162"/>
      <c r="G13" s="166">
        <v>77.3</v>
      </c>
    </row>
    <row r="14" spans="1:7" s="223" customFormat="1" ht="25.5">
      <c r="A14" s="152" t="s">
        <v>301</v>
      </c>
      <c r="B14" s="153" t="s">
        <v>137</v>
      </c>
      <c r="C14" s="153"/>
      <c r="D14" s="155">
        <v>284.3</v>
      </c>
      <c r="E14" s="153"/>
      <c r="F14" s="155">
        <v>20.1</v>
      </c>
      <c r="G14" s="170">
        <v>304.4</v>
      </c>
    </row>
    <row r="15" spans="1:7" s="5" customFormat="1" ht="51">
      <c r="A15" s="157" t="s">
        <v>275</v>
      </c>
      <c r="B15" s="169" t="s">
        <v>411</v>
      </c>
      <c r="C15" s="169" t="s">
        <v>412</v>
      </c>
      <c r="D15" s="159">
        <v>173.8</v>
      </c>
      <c r="E15" s="169" t="s">
        <v>412</v>
      </c>
      <c r="F15" s="159">
        <v>20.1</v>
      </c>
      <c r="G15" s="166">
        <v>193.9</v>
      </c>
    </row>
    <row r="16" spans="1:7" s="5" customFormat="1" ht="38.25">
      <c r="A16" s="157" t="s">
        <v>276</v>
      </c>
      <c r="B16" s="169" t="s">
        <v>83</v>
      </c>
      <c r="C16" s="169" t="s">
        <v>415</v>
      </c>
      <c r="D16" s="159">
        <v>110.5</v>
      </c>
      <c r="E16" s="158"/>
      <c r="F16" s="159"/>
      <c r="G16" s="166">
        <v>110.5</v>
      </c>
    </row>
    <row r="17" spans="1:7" s="223" customFormat="1" ht="12.75">
      <c r="A17" s="152" t="s">
        <v>190</v>
      </c>
      <c r="B17" s="173" t="s">
        <v>545</v>
      </c>
      <c r="C17" s="153"/>
      <c r="D17" s="155">
        <v>0</v>
      </c>
      <c r="E17" s="153"/>
      <c r="F17" s="155">
        <v>400</v>
      </c>
      <c r="G17" s="155">
        <v>400</v>
      </c>
    </row>
    <row r="18" spans="1:7" s="5" customFormat="1" ht="38.25">
      <c r="A18" s="157">
        <v>110300</v>
      </c>
      <c r="B18" s="169" t="s">
        <v>416</v>
      </c>
      <c r="C18" s="169"/>
      <c r="D18" s="159"/>
      <c r="E18" s="158" t="s">
        <v>417</v>
      </c>
      <c r="F18" s="159">
        <v>400</v>
      </c>
      <c r="G18" s="166">
        <v>400</v>
      </c>
    </row>
    <row r="19" spans="1:7" s="151" customFormat="1" ht="25.5">
      <c r="A19" s="152" t="s">
        <v>313</v>
      </c>
      <c r="B19" s="173" t="s">
        <v>696</v>
      </c>
      <c r="C19" s="167"/>
      <c r="D19" s="168">
        <v>190.5</v>
      </c>
      <c r="E19" s="174"/>
      <c r="F19" s="168">
        <v>0</v>
      </c>
      <c r="G19" s="168">
        <v>190.5</v>
      </c>
    </row>
    <row r="20" spans="1:7" s="151" customFormat="1" ht="25.5">
      <c r="A20" s="163">
        <v>210105</v>
      </c>
      <c r="B20" s="169" t="s">
        <v>654</v>
      </c>
      <c r="C20" s="165" t="s">
        <v>565</v>
      </c>
      <c r="D20" s="162">
        <v>151.1</v>
      </c>
      <c r="E20" s="165"/>
      <c r="F20" s="162"/>
      <c r="G20" s="162">
        <v>151.1</v>
      </c>
    </row>
    <row r="21" spans="1:7" s="151" customFormat="1" ht="25.5">
      <c r="A21" s="163">
        <v>210110</v>
      </c>
      <c r="B21" s="169" t="s">
        <v>94</v>
      </c>
      <c r="C21" s="165" t="s">
        <v>565</v>
      </c>
      <c r="D21" s="162">
        <v>39.4</v>
      </c>
      <c r="E21" s="165"/>
      <c r="F21" s="162"/>
      <c r="G21" s="162">
        <v>39.4</v>
      </c>
    </row>
    <row r="22" spans="1:7" ht="25.5">
      <c r="A22" s="152" t="s">
        <v>462</v>
      </c>
      <c r="B22" s="175" t="s">
        <v>436</v>
      </c>
      <c r="C22" s="154"/>
      <c r="D22" s="170">
        <v>40.6</v>
      </c>
      <c r="E22" s="176"/>
      <c r="F22" s="170">
        <v>9867.5</v>
      </c>
      <c r="G22" s="170">
        <v>9908.1</v>
      </c>
    </row>
    <row r="23" spans="1:7" ht="25.5">
      <c r="A23" s="157" t="s">
        <v>4</v>
      </c>
      <c r="B23" s="164" t="s">
        <v>5</v>
      </c>
      <c r="C23" s="158" t="s">
        <v>181</v>
      </c>
      <c r="D23" s="166">
        <v>40.6</v>
      </c>
      <c r="E23" s="177"/>
      <c r="F23" s="166"/>
      <c r="G23" s="166">
        <v>40.6</v>
      </c>
    </row>
    <row r="24" spans="1:7" ht="25.5">
      <c r="A24" s="157" t="s">
        <v>260</v>
      </c>
      <c r="B24" s="164" t="s">
        <v>66</v>
      </c>
      <c r="C24" s="158"/>
      <c r="D24" s="166"/>
      <c r="E24" s="177" t="s">
        <v>181</v>
      </c>
      <c r="F24" s="166">
        <v>9824.8</v>
      </c>
      <c r="G24" s="166">
        <v>9824.8</v>
      </c>
    </row>
    <row r="25" spans="1:7" ht="25.5">
      <c r="A25" s="157">
        <v>100202</v>
      </c>
      <c r="B25" s="169" t="s">
        <v>259</v>
      </c>
      <c r="C25" s="158"/>
      <c r="D25" s="166"/>
      <c r="E25" s="177" t="s">
        <v>181</v>
      </c>
      <c r="F25" s="166">
        <v>42.7</v>
      </c>
      <c r="G25" s="166">
        <v>42.7</v>
      </c>
    </row>
    <row r="26" spans="1:7" ht="25.5">
      <c r="A26" s="152" t="s">
        <v>314</v>
      </c>
      <c r="B26" s="173" t="s">
        <v>429</v>
      </c>
      <c r="C26" s="154"/>
      <c r="D26" s="170">
        <v>1169.7</v>
      </c>
      <c r="E26" s="176"/>
      <c r="F26" s="170">
        <v>0</v>
      </c>
      <c r="G26" s="170">
        <v>1169.7</v>
      </c>
    </row>
    <row r="27" spans="1:7" ht="25.5">
      <c r="A27" s="157" t="s">
        <v>549</v>
      </c>
      <c r="B27" s="169" t="s">
        <v>550</v>
      </c>
      <c r="C27" s="158" t="s">
        <v>9</v>
      </c>
      <c r="D27" s="166">
        <v>54.9</v>
      </c>
      <c r="E27" s="171"/>
      <c r="F27" s="166"/>
      <c r="G27" s="166">
        <v>54.9</v>
      </c>
    </row>
    <row r="28" spans="1:7" ht="25.5">
      <c r="A28" s="163">
        <v>120201</v>
      </c>
      <c r="B28" s="169" t="s">
        <v>7</v>
      </c>
      <c r="C28" s="158" t="s">
        <v>9</v>
      </c>
      <c r="D28" s="166">
        <v>56.5</v>
      </c>
      <c r="E28" s="158"/>
      <c r="F28" s="166"/>
      <c r="G28" s="166">
        <v>56.5</v>
      </c>
    </row>
    <row r="29" spans="1:7" ht="25.5">
      <c r="A29" s="157" t="s">
        <v>357</v>
      </c>
      <c r="B29" s="169" t="s">
        <v>533</v>
      </c>
      <c r="C29" s="158" t="s">
        <v>218</v>
      </c>
      <c r="D29" s="166">
        <v>486.6</v>
      </c>
      <c r="E29" s="158"/>
      <c r="F29" s="166"/>
      <c r="G29" s="166">
        <v>486.6</v>
      </c>
    </row>
    <row r="30" spans="1:7" ht="25.5">
      <c r="A30" s="163">
        <v>180109</v>
      </c>
      <c r="B30" s="169" t="s">
        <v>47</v>
      </c>
      <c r="C30" s="158" t="s">
        <v>9</v>
      </c>
      <c r="D30" s="166">
        <v>571.7</v>
      </c>
      <c r="E30" s="158"/>
      <c r="F30" s="166"/>
      <c r="G30" s="166">
        <v>571.7</v>
      </c>
    </row>
    <row r="31" spans="1:7" s="64" customFormat="1" ht="25.5">
      <c r="A31" s="185">
        <v>48</v>
      </c>
      <c r="B31" s="173" t="s">
        <v>319</v>
      </c>
      <c r="C31" s="169"/>
      <c r="D31" s="170">
        <v>20</v>
      </c>
      <c r="E31" s="179"/>
      <c r="F31" s="170">
        <v>0</v>
      </c>
      <c r="G31" s="170">
        <v>20</v>
      </c>
    </row>
    <row r="32" spans="1:7" s="64" customFormat="1" ht="25.5">
      <c r="A32" s="186" t="s">
        <v>337</v>
      </c>
      <c r="B32" s="169" t="s">
        <v>394</v>
      </c>
      <c r="C32" s="178" t="s">
        <v>195</v>
      </c>
      <c r="D32" s="166">
        <v>20</v>
      </c>
      <c r="E32" s="178"/>
      <c r="F32" s="166"/>
      <c r="G32" s="166">
        <v>20</v>
      </c>
    </row>
    <row r="33" spans="1:7" ht="25.5">
      <c r="A33" s="152" t="s">
        <v>658</v>
      </c>
      <c r="B33" s="173" t="s">
        <v>373</v>
      </c>
      <c r="C33" s="154"/>
      <c r="D33" s="170">
        <v>0</v>
      </c>
      <c r="E33" s="181"/>
      <c r="F33" s="170">
        <v>17274.918</v>
      </c>
      <c r="G33" s="170">
        <v>17274.918</v>
      </c>
    </row>
    <row r="34" spans="1:7" ht="38.25">
      <c r="A34" s="160">
        <v>150101</v>
      </c>
      <c r="B34" s="161" t="s">
        <v>227</v>
      </c>
      <c r="C34" s="220"/>
      <c r="D34" s="221"/>
      <c r="E34" s="161" t="s">
        <v>51</v>
      </c>
      <c r="F34" s="166">
        <v>15570.894</v>
      </c>
      <c r="G34" s="166">
        <v>15570.894</v>
      </c>
    </row>
    <row r="35" spans="1:7" s="5" customFormat="1" ht="51">
      <c r="A35" s="157" t="s">
        <v>543</v>
      </c>
      <c r="B35" s="169" t="s">
        <v>544</v>
      </c>
      <c r="C35" s="169"/>
      <c r="D35" s="159"/>
      <c r="E35" s="158" t="s">
        <v>418</v>
      </c>
      <c r="F35" s="159">
        <v>1704.024</v>
      </c>
      <c r="G35" s="166">
        <v>1704.024</v>
      </c>
    </row>
    <row r="36" spans="1:7" ht="25.5">
      <c r="A36" s="152" t="s">
        <v>461</v>
      </c>
      <c r="B36" s="182" t="s">
        <v>482</v>
      </c>
      <c r="C36" s="154"/>
      <c r="D36" s="170">
        <v>0</v>
      </c>
      <c r="E36" s="176"/>
      <c r="F36" s="170">
        <v>4833.028</v>
      </c>
      <c r="G36" s="170">
        <v>4833.028</v>
      </c>
    </row>
    <row r="37" spans="1:7" ht="25.5">
      <c r="A37" s="163">
        <v>150101</v>
      </c>
      <c r="B37" s="169" t="s">
        <v>483</v>
      </c>
      <c r="C37" s="171"/>
      <c r="D37" s="166"/>
      <c r="E37" s="161" t="s">
        <v>298</v>
      </c>
      <c r="F37" s="137">
        <v>4833.028</v>
      </c>
      <c r="G37" s="166">
        <v>4833.028</v>
      </c>
    </row>
    <row r="38" spans="1:7" ht="15.75">
      <c r="A38" s="152" t="s">
        <v>311</v>
      </c>
      <c r="B38" s="173" t="s">
        <v>693</v>
      </c>
      <c r="C38" s="171"/>
      <c r="D38" s="170">
        <v>513.137</v>
      </c>
      <c r="E38" s="176"/>
      <c r="F38" s="170">
        <v>0</v>
      </c>
      <c r="G38" s="170">
        <v>513.137</v>
      </c>
    </row>
    <row r="39" spans="1:7" ht="25.5">
      <c r="A39" s="163">
        <v>180404</v>
      </c>
      <c r="B39" s="169" t="s">
        <v>258</v>
      </c>
      <c r="C39" s="158" t="s">
        <v>156</v>
      </c>
      <c r="D39" s="166">
        <v>513.137</v>
      </c>
      <c r="E39" s="158"/>
      <c r="F39" s="166"/>
      <c r="G39" s="166">
        <v>513.137</v>
      </c>
    </row>
    <row r="40" spans="1:7" ht="15.75">
      <c r="A40" s="152" t="s">
        <v>592</v>
      </c>
      <c r="B40" s="173" t="s">
        <v>87</v>
      </c>
      <c r="C40" s="171"/>
      <c r="D40" s="170">
        <v>15432.19</v>
      </c>
      <c r="E40" s="176"/>
      <c r="F40" s="170">
        <v>0</v>
      </c>
      <c r="G40" s="170">
        <v>15432.19</v>
      </c>
    </row>
    <row r="41" spans="1:7" ht="38.25">
      <c r="A41" s="157" t="s">
        <v>478</v>
      </c>
      <c r="B41" s="169" t="s">
        <v>395</v>
      </c>
      <c r="C41" s="158" t="s">
        <v>626</v>
      </c>
      <c r="D41" s="166">
        <v>2115.2219999999998</v>
      </c>
      <c r="E41" s="177"/>
      <c r="F41" s="166"/>
      <c r="G41" s="166">
        <v>2115.2219999999998</v>
      </c>
    </row>
    <row r="42" spans="1:7" ht="25.5">
      <c r="A42" s="395">
        <v>250380</v>
      </c>
      <c r="B42" s="400" t="s">
        <v>318</v>
      </c>
      <c r="C42" s="158" t="s">
        <v>626</v>
      </c>
      <c r="D42" s="166">
        <v>6463.4580000000005</v>
      </c>
      <c r="E42" s="176"/>
      <c r="F42" s="170"/>
      <c r="G42" s="166">
        <v>6463.4580000000005</v>
      </c>
    </row>
    <row r="43" spans="1:7" ht="25.5">
      <c r="A43" s="395"/>
      <c r="B43" s="400"/>
      <c r="C43" s="158" t="s">
        <v>627</v>
      </c>
      <c r="D43" s="166">
        <v>49.99</v>
      </c>
      <c r="E43" s="176"/>
      <c r="F43" s="170"/>
      <c r="G43" s="166">
        <v>49.99</v>
      </c>
    </row>
    <row r="44" spans="1:7" ht="25.5">
      <c r="A44" s="395"/>
      <c r="B44" s="400"/>
      <c r="C44" s="158" t="s">
        <v>628</v>
      </c>
      <c r="D44" s="166">
        <v>1495</v>
      </c>
      <c r="E44" s="176"/>
      <c r="F44" s="170"/>
      <c r="G44" s="166">
        <v>1495</v>
      </c>
    </row>
    <row r="45" spans="1:7" ht="25.5">
      <c r="A45" s="395"/>
      <c r="B45" s="400"/>
      <c r="C45" s="158" t="s">
        <v>629</v>
      </c>
      <c r="D45" s="166">
        <v>58.52</v>
      </c>
      <c r="E45" s="176"/>
      <c r="F45" s="170"/>
      <c r="G45" s="166">
        <v>58.52</v>
      </c>
    </row>
    <row r="46" spans="1:7" ht="38.25">
      <c r="A46" s="395"/>
      <c r="B46" s="400"/>
      <c r="C46" s="158" t="s">
        <v>630</v>
      </c>
      <c r="D46" s="166">
        <v>5250</v>
      </c>
      <c r="E46" s="158"/>
      <c r="F46" s="166"/>
      <c r="G46" s="166">
        <v>5250</v>
      </c>
    </row>
    <row r="47" spans="1:7" s="151" customFormat="1" ht="15.75">
      <c r="A47" s="383" t="s">
        <v>89</v>
      </c>
      <c r="B47" s="383"/>
      <c r="C47" s="149"/>
      <c r="D47" s="183">
        <v>17732.627</v>
      </c>
      <c r="E47" s="183"/>
      <c r="F47" s="183">
        <v>32395.546000000002</v>
      </c>
      <c r="G47" s="183">
        <v>50128.17300000001</v>
      </c>
    </row>
    <row r="48" spans="1:7" s="225" customFormat="1" ht="31.5" customHeight="1">
      <c r="A48" s="401" t="s">
        <v>335</v>
      </c>
      <c r="B48" s="401"/>
      <c r="C48" s="401"/>
      <c r="D48" s="401"/>
      <c r="E48" s="401"/>
      <c r="F48" s="401"/>
      <c r="G48" s="401"/>
    </row>
    <row r="49" spans="1:7" s="11" customFormat="1" ht="12.75">
      <c r="A49" s="152" t="s">
        <v>320</v>
      </c>
      <c r="B49" s="153" t="s">
        <v>582</v>
      </c>
      <c r="C49" s="154"/>
      <c r="D49" s="155">
        <v>10013.5</v>
      </c>
      <c r="E49" s="155"/>
      <c r="F49" s="155">
        <v>14520.363</v>
      </c>
      <c r="G49" s="155">
        <v>24533.863</v>
      </c>
    </row>
    <row r="50" spans="1:7" s="11" customFormat="1" ht="38.25">
      <c r="A50" s="236" t="s">
        <v>368</v>
      </c>
      <c r="B50" s="237" t="s">
        <v>69</v>
      </c>
      <c r="C50" s="238" t="s">
        <v>602</v>
      </c>
      <c r="D50" s="240">
        <v>162</v>
      </c>
      <c r="E50" s="155"/>
      <c r="F50" s="155"/>
      <c r="G50" s="166">
        <v>162</v>
      </c>
    </row>
    <row r="51" spans="1:7" s="11" customFormat="1" ht="38.25">
      <c r="A51" s="236" t="s">
        <v>366</v>
      </c>
      <c r="B51" s="237" t="s">
        <v>82</v>
      </c>
      <c r="C51" s="238" t="s">
        <v>380</v>
      </c>
      <c r="D51" s="240">
        <v>2736</v>
      </c>
      <c r="E51" s="155"/>
      <c r="F51" s="155"/>
      <c r="G51" s="166">
        <v>2736</v>
      </c>
    </row>
    <row r="52" spans="1:7" s="11" customFormat="1" ht="38.25">
      <c r="A52" s="236" t="s">
        <v>349</v>
      </c>
      <c r="B52" s="237" t="s">
        <v>531</v>
      </c>
      <c r="C52" s="158" t="s">
        <v>199</v>
      </c>
      <c r="D52" s="240">
        <v>100</v>
      </c>
      <c r="E52" s="155"/>
      <c r="F52" s="155"/>
      <c r="G52" s="166">
        <v>100</v>
      </c>
    </row>
    <row r="53" spans="1:7" s="11" customFormat="1" ht="38.25">
      <c r="A53" s="239" t="s">
        <v>543</v>
      </c>
      <c r="B53" s="237" t="s">
        <v>544</v>
      </c>
      <c r="C53" s="238" t="s">
        <v>631</v>
      </c>
      <c r="D53" s="240">
        <v>1025.2</v>
      </c>
      <c r="E53" s="155"/>
      <c r="F53" s="155"/>
      <c r="G53" s="166">
        <v>1025.2</v>
      </c>
    </row>
    <row r="54" spans="1:7" s="151" customFormat="1" ht="25.5">
      <c r="A54" s="157" t="s">
        <v>327</v>
      </c>
      <c r="B54" s="158" t="s">
        <v>91</v>
      </c>
      <c r="C54" s="165"/>
      <c r="D54" s="162"/>
      <c r="E54" s="165" t="s">
        <v>636</v>
      </c>
      <c r="F54" s="162">
        <v>11840.363</v>
      </c>
      <c r="G54" s="166">
        <v>11840.363</v>
      </c>
    </row>
    <row r="55" spans="1:7" s="250" customFormat="1" ht="25.5">
      <c r="A55" s="186" t="s">
        <v>200</v>
      </c>
      <c r="B55" s="35" t="s">
        <v>201</v>
      </c>
      <c r="C55" s="158" t="s">
        <v>188</v>
      </c>
      <c r="D55" s="162">
        <v>194.1</v>
      </c>
      <c r="E55" s="165"/>
      <c r="F55" s="162"/>
      <c r="G55" s="166">
        <v>194.1</v>
      </c>
    </row>
    <row r="56" spans="1:7" s="151" customFormat="1" ht="25.5">
      <c r="A56" s="395">
        <v>171000</v>
      </c>
      <c r="B56" s="396" t="s">
        <v>92</v>
      </c>
      <c r="C56" s="165" t="s">
        <v>393</v>
      </c>
      <c r="D56" s="162">
        <v>3700</v>
      </c>
      <c r="E56" s="165"/>
      <c r="F56" s="162"/>
      <c r="G56" s="166">
        <v>3700</v>
      </c>
    </row>
    <row r="57" spans="1:7" s="250" customFormat="1" ht="25.5">
      <c r="A57" s="395"/>
      <c r="B57" s="397"/>
      <c r="C57" s="158" t="s">
        <v>188</v>
      </c>
      <c r="D57" s="162">
        <v>362.6</v>
      </c>
      <c r="E57" s="165"/>
      <c r="F57" s="162"/>
      <c r="G57" s="166">
        <v>362.6</v>
      </c>
    </row>
    <row r="58" spans="1:7" s="250" customFormat="1" ht="38.25">
      <c r="A58" s="163">
        <v>180109</v>
      </c>
      <c r="B58" s="164" t="s">
        <v>47</v>
      </c>
      <c r="C58" s="158" t="s">
        <v>560</v>
      </c>
      <c r="D58" s="162">
        <v>63</v>
      </c>
      <c r="E58" s="165"/>
      <c r="F58" s="162"/>
      <c r="G58" s="166">
        <v>63</v>
      </c>
    </row>
    <row r="59" spans="1:7" s="151" customFormat="1" ht="25.5">
      <c r="A59" s="163">
        <v>180404</v>
      </c>
      <c r="B59" s="164" t="s">
        <v>228</v>
      </c>
      <c r="C59" s="165" t="s">
        <v>187</v>
      </c>
      <c r="D59" s="162">
        <v>450</v>
      </c>
      <c r="E59" s="165"/>
      <c r="F59" s="162"/>
      <c r="G59" s="166">
        <v>450</v>
      </c>
    </row>
    <row r="60" spans="1:7" s="151" customFormat="1" ht="38.25">
      <c r="A60" s="163">
        <v>180409</v>
      </c>
      <c r="B60" s="164" t="s">
        <v>291</v>
      </c>
      <c r="C60" s="165"/>
      <c r="D60" s="162"/>
      <c r="E60" s="165" t="s">
        <v>188</v>
      </c>
      <c r="F60" s="162">
        <v>2680</v>
      </c>
      <c r="G60" s="166">
        <v>2680</v>
      </c>
    </row>
    <row r="61" spans="1:7" s="5" customFormat="1" ht="38.25">
      <c r="A61" s="384" t="s">
        <v>280</v>
      </c>
      <c r="B61" s="386" t="s">
        <v>481</v>
      </c>
      <c r="C61" s="158" t="s">
        <v>655</v>
      </c>
      <c r="D61" s="159">
        <v>125.8</v>
      </c>
      <c r="E61" s="158"/>
      <c r="F61" s="159"/>
      <c r="G61" s="166">
        <v>125.8</v>
      </c>
    </row>
    <row r="62" spans="1:7" s="5" customFormat="1" ht="25.5">
      <c r="A62" s="385"/>
      <c r="B62" s="387"/>
      <c r="C62" s="20" t="s">
        <v>559</v>
      </c>
      <c r="D62" s="159">
        <v>99</v>
      </c>
      <c r="E62" s="158"/>
      <c r="F62" s="159"/>
      <c r="G62" s="166">
        <v>99</v>
      </c>
    </row>
    <row r="63" spans="1:7" s="5" customFormat="1" ht="76.5">
      <c r="A63" s="384" t="s">
        <v>352</v>
      </c>
      <c r="B63" s="386" t="s">
        <v>83</v>
      </c>
      <c r="C63" s="238" t="s">
        <v>632</v>
      </c>
      <c r="D63" s="240">
        <v>324.8</v>
      </c>
      <c r="E63" s="158"/>
      <c r="F63" s="159"/>
      <c r="G63" s="166">
        <v>324.8</v>
      </c>
    </row>
    <row r="64" spans="1:7" s="5" customFormat="1" ht="63.75">
      <c r="A64" s="388"/>
      <c r="B64" s="389"/>
      <c r="C64" s="238" t="s">
        <v>157</v>
      </c>
      <c r="D64" s="240">
        <v>511</v>
      </c>
      <c r="E64" s="158"/>
      <c r="F64" s="159"/>
      <c r="G64" s="166">
        <v>511</v>
      </c>
    </row>
    <row r="65" spans="1:7" s="5" customFormat="1" ht="25.5">
      <c r="A65" s="385"/>
      <c r="B65" s="387"/>
      <c r="C65" s="158" t="s">
        <v>192</v>
      </c>
      <c r="D65" s="159">
        <v>160</v>
      </c>
      <c r="E65" s="158"/>
      <c r="F65" s="159"/>
      <c r="G65" s="166">
        <v>160</v>
      </c>
    </row>
    <row r="66" spans="1:7" s="5" customFormat="1" ht="14.25">
      <c r="A66" s="288" t="s">
        <v>558</v>
      </c>
      <c r="B66" s="114" t="s">
        <v>557</v>
      </c>
      <c r="C66" s="158"/>
      <c r="D66" s="155">
        <v>457.2</v>
      </c>
      <c r="E66" s="158"/>
      <c r="F66" s="155">
        <v>242.8</v>
      </c>
      <c r="G66" s="170">
        <v>700</v>
      </c>
    </row>
    <row r="67" spans="1:7" s="5" customFormat="1" ht="51">
      <c r="A67" s="288" t="s">
        <v>171</v>
      </c>
      <c r="B67" s="106" t="s">
        <v>172</v>
      </c>
      <c r="C67" s="158" t="s">
        <v>603</v>
      </c>
      <c r="D67" s="159">
        <v>457.2</v>
      </c>
      <c r="E67" s="158" t="s">
        <v>603</v>
      </c>
      <c r="F67" s="159">
        <v>242.8</v>
      </c>
      <c r="G67" s="166">
        <v>700</v>
      </c>
    </row>
    <row r="68" spans="1:7" s="223" customFormat="1" ht="38.25">
      <c r="A68" s="152" t="s">
        <v>312</v>
      </c>
      <c r="B68" s="153" t="s">
        <v>339</v>
      </c>
      <c r="C68" s="153"/>
      <c r="D68" s="155">
        <v>470</v>
      </c>
      <c r="E68" s="153"/>
      <c r="F68" s="155">
        <v>900</v>
      </c>
      <c r="G68" s="170">
        <v>1370</v>
      </c>
    </row>
    <row r="69" spans="1:7" s="223" customFormat="1" ht="30">
      <c r="A69" s="157" t="s">
        <v>351</v>
      </c>
      <c r="B69" s="106" t="s">
        <v>47</v>
      </c>
      <c r="C69" s="158" t="s">
        <v>73</v>
      </c>
      <c r="D69" s="159">
        <v>470</v>
      </c>
      <c r="E69" s="153"/>
      <c r="F69" s="155"/>
      <c r="G69" s="166">
        <v>470</v>
      </c>
    </row>
    <row r="70" spans="1:7" s="5" customFormat="1" ht="51">
      <c r="A70" s="157" t="s">
        <v>504</v>
      </c>
      <c r="B70" s="158" t="s">
        <v>291</v>
      </c>
      <c r="C70" s="158"/>
      <c r="D70" s="159"/>
      <c r="E70" s="158" t="s">
        <v>194</v>
      </c>
      <c r="F70" s="159">
        <v>1380</v>
      </c>
      <c r="G70" s="166">
        <v>1380</v>
      </c>
    </row>
    <row r="71" spans="1:7" s="223" customFormat="1" ht="27.75" customHeight="1">
      <c r="A71" s="152" t="s">
        <v>299</v>
      </c>
      <c r="B71" s="153" t="s">
        <v>84</v>
      </c>
      <c r="C71" s="153"/>
      <c r="D71" s="155">
        <v>4577.7</v>
      </c>
      <c r="E71" s="153"/>
      <c r="F71" s="155"/>
      <c r="G71" s="170">
        <v>4577.7</v>
      </c>
    </row>
    <row r="72" spans="1:7" s="5" customFormat="1" ht="51">
      <c r="A72" s="157" t="s">
        <v>363</v>
      </c>
      <c r="B72" s="158" t="s">
        <v>103</v>
      </c>
      <c r="C72" s="158" t="s">
        <v>617</v>
      </c>
      <c r="D72" s="159">
        <v>152</v>
      </c>
      <c r="E72" s="158"/>
      <c r="F72" s="159"/>
      <c r="G72" s="166">
        <v>152</v>
      </c>
    </row>
    <row r="73" spans="1:7" s="5" customFormat="1" ht="25.5">
      <c r="A73" s="157" t="s">
        <v>419</v>
      </c>
      <c r="B73" s="164" t="s">
        <v>420</v>
      </c>
      <c r="C73" s="390" t="s">
        <v>421</v>
      </c>
      <c r="D73" s="402">
        <v>2105.9</v>
      </c>
      <c r="E73" s="408"/>
      <c r="F73" s="402"/>
      <c r="G73" s="393">
        <v>2105.9</v>
      </c>
    </row>
    <row r="74" spans="1:7" s="5" customFormat="1" ht="38.25">
      <c r="A74" s="157" t="s">
        <v>422</v>
      </c>
      <c r="B74" s="164" t="s">
        <v>423</v>
      </c>
      <c r="C74" s="392"/>
      <c r="D74" s="404"/>
      <c r="E74" s="410"/>
      <c r="F74" s="404"/>
      <c r="G74" s="394"/>
    </row>
    <row r="75" spans="1:7" s="5" customFormat="1" ht="38.25">
      <c r="A75" s="384" t="s">
        <v>424</v>
      </c>
      <c r="B75" s="390" t="s">
        <v>425</v>
      </c>
      <c r="C75" s="158" t="s">
        <v>426</v>
      </c>
      <c r="D75" s="159">
        <v>356.2</v>
      </c>
      <c r="E75" s="158"/>
      <c r="F75" s="159"/>
      <c r="G75" s="166">
        <v>356.2</v>
      </c>
    </row>
    <row r="76" spans="1:7" s="5" customFormat="1" ht="38.25">
      <c r="A76" s="385"/>
      <c r="B76" s="392"/>
      <c r="C76" s="158" t="s">
        <v>427</v>
      </c>
      <c r="D76" s="159">
        <v>648.5</v>
      </c>
      <c r="E76" s="158"/>
      <c r="F76" s="159"/>
      <c r="G76" s="166">
        <v>648.5</v>
      </c>
    </row>
    <row r="77" spans="1:7" s="5" customFormat="1" ht="38.25">
      <c r="A77" s="157" t="s">
        <v>428</v>
      </c>
      <c r="B77" s="169" t="s">
        <v>117</v>
      </c>
      <c r="C77" s="169" t="s">
        <v>118</v>
      </c>
      <c r="D77" s="159">
        <v>707.3</v>
      </c>
      <c r="E77" s="158"/>
      <c r="F77" s="159"/>
      <c r="G77" s="166">
        <v>707.3</v>
      </c>
    </row>
    <row r="78" spans="1:7" s="5" customFormat="1" ht="25.5">
      <c r="A78" s="157" t="s">
        <v>428</v>
      </c>
      <c r="B78" s="169" t="s">
        <v>117</v>
      </c>
      <c r="C78" s="390" t="s">
        <v>131</v>
      </c>
      <c r="D78" s="402">
        <v>505.4</v>
      </c>
      <c r="E78" s="408"/>
      <c r="F78" s="402"/>
      <c r="G78" s="393">
        <v>505.4</v>
      </c>
    </row>
    <row r="79" spans="1:7" s="5" customFormat="1" ht="12.75">
      <c r="A79" s="157" t="s">
        <v>132</v>
      </c>
      <c r="B79" s="169" t="s">
        <v>133</v>
      </c>
      <c r="C79" s="391"/>
      <c r="D79" s="403"/>
      <c r="E79" s="409"/>
      <c r="F79" s="403"/>
      <c r="G79" s="407"/>
    </row>
    <row r="80" spans="1:7" s="5" customFormat="1" ht="12.75">
      <c r="A80" s="157" t="s">
        <v>358</v>
      </c>
      <c r="B80" s="169" t="s">
        <v>134</v>
      </c>
      <c r="C80" s="391"/>
      <c r="D80" s="403"/>
      <c r="E80" s="409"/>
      <c r="F80" s="403"/>
      <c r="G80" s="407"/>
    </row>
    <row r="81" spans="1:7" s="5" customFormat="1" ht="12.75">
      <c r="A81" s="157" t="s">
        <v>368</v>
      </c>
      <c r="B81" s="169" t="s">
        <v>135</v>
      </c>
      <c r="C81" s="392"/>
      <c r="D81" s="404"/>
      <c r="E81" s="410"/>
      <c r="F81" s="404"/>
      <c r="G81" s="394"/>
    </row>
    <row r="82" spans="1:7" s="5" customFormat="1" ht="51">
      <c r="A82" s="246">
        <v>250344</v>
      </c>
      <c r="B82" s="169" t="s">
        <v>481</v>
      </c>
      <c r="C82" s="158" t="s">
        <v>136</v>
      </c>
      <c r="D82" s="159">
        <v>102.4</v>
      </c>
      <c r="E82" s="158"/>
      <c r="F82" s="159"/>
      <c r="G82" s="166">
        <v>102.4</v>
      </c>
    </row>
    <row r="83" spans="1:7" s="223" customFormat="1" ht="27.75" customHeight="1">
      <c r="A83" s="152" t="s">
        <v>615</v>
      </c>
      <c r="B83" s="153" t="s">
        <v>441</v>
      </c>
      <c r="C83" s="153"/>
      <c r="D83" s="155">
        <v>2492.8</v>
      </c>
      <c r="E83" s="153"/>
      <c r="F83" s="155">
        <v>526.3</v>
      </c>
      <c r="G83" s="170">
        <v>3019.1</v>
      </c>
    </row>
    <row r="84" spans="1:7" s="5" customFormat="1" ht="51">
      <c r="A84" s="384" t="s">
        <v>364</v>
      </c>
      <c r="B84" s="386" t="s">
        <v>616</v>
      </c>
      <c r="C84" s="158" t="s">
        <v>617</v>
      </c>
      <c r="D84" s="159">
        <v>311</v>
      </c>
      <c r="E84" s="158"/>
      <c r="F84" s="159"/>
      <c r="G84" s="166">
        <v>311</v>
      </c>
    </row>
    <row r="85" spans="1:7" s="5" customFormat="1" ht="25.5">
      <c r="A85" s="385"/>
      <c r="B85" s="387"/>
      <c r="C85" s="158" t="s">
        <v>206</v>
      </c>
      <c r="D85" s="159">
        <v>162</v>
      </c>
      <c r="E85" s="158" t="s">
        <v>206</v>
      </c>
      <c r="F85" s="159">
        <v>526.3</v>
      </c>
      <c r="G85" s="166">
        <v>526.3</v>
      </c>
    </row>
    <row r="86" spans="1:7" s="243" customFormat="1" ht="89.25">
      <c r="A86" s="239" t="s">
        <v>160</v>
      </c>
      <c r="B86" s="237" t="s">
        <v>161</v>
      </c>
      <c r="C86" s="241" t="s">
        <v>162</v>
      </c>
      <c r="D86" s="240">
        <v>28.8</v>
      </c>
      <c r="E86" s="242"/>
      <c r="F86" s="242"/>
      <c r="G86" s="240">
        <v>28.8</v>
      </c>
    </row>
    <row r="87" spans="1:7" s="243" customFormat="1" ht="76.5">
      <c r="A87" s="239" t="s">
        <v>163</v>
      </c>
      <c r="B87" s="237" t="s">
        <v>164</v>
      </c>
      <c r="C87" s="237" t="s">
        <v>633</v>
      </c>
      <c r="D87" s="240">
        <v>1491</v>
      </c>
      <c r="E87" s="242"/>
      <c r="F87" s="242"/>
      <c r="G87" s="240">
        <v>1491</v>
      </c>
    </row>
    <row r="88" spans="1:7" s="243" customFormat="1" ht="51">
      <c r="A88" s="239" t="s">
        <v>280</v>
      </c>
      <c r="B88" s="237" t="s">
        <v>481</v>
      </c>
      <c r="C88" s="237" t="s">
        <v>165</v>
      </c>
      <c r="D88" s="240">
        <v>500</v>
      </c>
      <c r="E88" s="242"/>
      <c r="F88" s="242"/>
      <c r="G88" s="240">
        <v>500</v>
      </c>
    </row>
    <row r="89" spans="1:7" s="223" customFormat="1" ht="27.75" customHeight="1">
      <c r="A89" s="152" t="s">
        <v>618</v>
      </c>
      <c r="B89" s="153" t="s">
        <v>444</v>
      </c>
      <c r="C89" s="153"/>
      <c r="D89" s="155">
        <v>6728.8</v>
      </c>
      <c r="E89" s="153"/>
      <c r="F89" s="155">
        <v>0</v>
      </c>
      <c r="G89" s="170">
        <v>6728.8</v>
      </c>
    </row>
    <row r="90" spans="1:7" s="5" customFormat="1" ht="51">
      <c r="A90" s="384" t="s">
        <v>365</v>
      </c>
      <c r="B90" s="386" t="s">
        <v>440</v>
      </c>
      <c r="C90" s="158" t="s">
        <v>617</v>
      </c>
      <c r="D90" s="159">
        <v>65</v>
      </c>
      <c r="E90" s="158"/>
      <c r="F90" s="159"/>
      <c r="G90" s="166">
        <v>65</v>
      </c>
    </row>
    <row r="91" spans="1:7" s="5" customFormat="1" ht="51">
      <c r="A91" s="388"/>
      <c r="B91" s="389"/>
      <c r="C91" s="158" t="s">
        <v>634</v>
      </c>
      <c r="D91" s="159">
        <v>1111</v>
      </c>
      <c r="E91" s="158"/>
      <c r="F91" s="159"/>
      <c r="G91" s="166">
        <v>1111</v>
      </c>
    </row>
    <row r="92" spans="1:7" s="5" customFormat="1" ht="38.25">
      <c r="A92" s="388"/>
      <c r="B92" s="389"/>
      <c r="C92" s="158" t="s">
        <v>158</v>
      </c>
      <c r="D92" s="159">
        <v>1952.8</v>
      </c>
      <c r="E92" s="158"/>
      <c r="F92" s="159"/>
      <c r="G92" s="166">
        <v>1952.8</v>
      </c>
    </row>
    <row r="93" spans="1:7" s="5" customFormat="1" ht="64.5" customHeight="1">
      <c r="A93" s="385"/>
      <c r="B93" s="387"/>
      <c r="C93" s="158" t="s">
        <v>159</v>
      </c>
      <c r="D93" s="159">
        <v>3600</v>
      </c>
      <c r="E93" s="158"/>
      <c r="F93" s="159"/>
      <c r="G93" s="166">
        <v>3600</v>
      </c>
    </row>
    <row r="94" spans="1:7" s="223" customFormat="1" ht="27.75" customHeight="1">
      <c r="A94" s="152" t="s">
        <v>301</v>
      </c>
      <c r="B94" s="153" t="s">
        <v>445</v>
      </c>
      <c r="C94" s="153"/>
      <c r="D94" s="155">
        <v>14280.7</v>
      </c>
      <c r="E94" s="153"/>
      <c r="F94" s="155"/>
      <c r="G94" s="170">
        <v>14280.7</v>
      </c>
    </row>
    <row r="95" spans="1:7" s="5" customFormat="1" ht="51">
      <c r="A95" s="157" t="s">
        <v>697</v>
      </c>
      <c r="B95" s="158" t="s">
        <v>698</v>
      </c>
      <c r="C95" s="158" t="s">
        <v>617</v>
      </c>
      <c r="D95" s="159">
        <v>10</v>
      </c>
      <c r="E95" s="158"/>
      <c r="F95" s="159"/>
      <c r="G95" s="166">
        <v>10</v>
      </c>
    </row>
    <row r="96" spans="1:7" s="5" customFormat="1" ht="38.25">
      <c r="A96" s="157" t="s">
        <v>275</v>
      </c>
      <c r="B96" s="169" t="s">
        <v>411</v>
      </c>
      <c r="C96" s="247" t="s">
        <v>138</v>
      </c>
      <c r="D96" s="159">
        <v>1331.8</v>
      </c>
      <c r="E96" s="158"/>
      <c r="F96" s="159"/>
      <c r="G96" s="166">
        <v>1331.8</v>
      </c>
    </row>
    <row r="97" spans="1:7" s="5" customFormat="1" ht="38.25">
      <c r="A97" s="157" t="s">
        <v>276</v>
      </c>
      <c r="B97" s="169" t="s">
        <v>83</v>
      </c>
      <c r="C97" s="247" t="s">
        <v>139</v>
      </c>
      <c r="D97" s="159">
        <v>3923.9</v>
      </c>
      <c r="E97" s="158"/>
      <c r="F97" s="159"/>
      <c r="G97" s="166">
        <v>3923.9</v>
      </c>
    </row>
    <row r="98" spans="1:7" s="5" customFormat="1" ht="25.5">
      <c r="A98" s="384" t="s">
        <v>348</v>
      </c>
      <c r="B98" s="390" t="s">
        <v>140</v>
      </c>
      <c r="C98" s="247" t="s">
        <v>198</v>
      </c>
      <c r="D98" s="159">
        <v>9015</v>
      </c>
      <c r="E98" s="158"/>
      <c r="F98" s="159"/>
      <c r="G98" s="166">
        <v>6565</v>
      </c>
    </row>
    <row r="99" spans="1:7" s="5" customFormat="1" ht="25.5">
      <c r="A99" s="388"/>
      <c r="B99" s="391"/>
      <c r="C99" s="247" t="s">
        <v>596</v>
      </c>
      <c r="D99" s="159">
        <v>4450</v>
      </c>
      <c r="E99" s="158"/>
      <c r="F99" s="159"/>
      <c r="G99" s="166">
        <v>4450</v>
      </c>
    </row>
    <row r="100" spans="1:7" s="5" customFormat="1" ht="38.25">
      <c r="A100" s="388"/>
      <c r="B100" s="391"/>
      <c r="C100" s="247" t="s">
        <v>167</v>
      </c>
      <c r="D100" s="159">
        <v>2200</v>
      </c>
      <c r="E100" s="158"/>
      <c r="F100" s="159"/>
      <c r="G100" s="166">
        <v>2200</v>
      </c>
    </row>
    <row r="101" spans="1:7" s="5" customFormat="1" ht="25.5">
      <c r="A101" s="388"/>
      <c r="B101" s="391"/>
      <c r="C101" s="247" t="s">
        <v>168</v>
      </c>
      <c r="D101" s="159">
        <v>250</v>
      </c>
      <c r="E101" s="158"/>
      <c r="F101" s="159"/>
      <c r="G101" s="166">
        <v>250</v>
      </c>
    </row>
    <row r="102" spans="1:7" s="5" customFormat="1" ht="25.5">
      <c r="A102" s="385"/>
      <c r="B102" s="392"/>
      <c r="C102" s="247" t="s">
        <v>593</v>
      </c>
      <c r="D102" s="159">
        <v>2115</v>
      </c>
      <c r="E102" s="158"/>
      <c r="F102" s="159"/>
      <c r="G102" s="166">
        <v>2115</v>
      </c>
    </row>
    <row r="103" spans="1:7" s="223" customFormat="1" ht="12.75">
      <c r="A103" s="152" t="s">
        <v>190</v>
      </c>
      <c r="B103" s="173" t="s">
        <v>545</v>
      </c>
      <c r="C103" s="153"/>
      <c r="D103" s="155">
        <v>2287.2</v>
      </c>
      <c r="E103" s="153"/>
      <c r="F103" s="155">
        <v>1603.6</v>
      </c>
      <c r="G103" s="155">
        <v>3890.8</v>
      </c>
    </row>
    <row r="104" spans="1:7" s="5" customFormat="1" ht="51">
      <c r="A104" s="157" t="s">
        <v>358</v>
      </c>
      <c r="B104" s="158" t="s">
        <v>505</v>
      </c>
      <c r="C104" s="158" t="s">
        <v>617</v>
      </c>
      <c r="D104" s="159">
        <v>75</v>
      </c>
      <c r="E104" s="158"/>
      <c r="F104" s="159"/>
      <c r="G104" s="166">
        <v>75</v>
      </c>
    </row>
    <row r="105" spans="1:7" s="5" customFormat="1" ht="63.75">
      <c r="A105" s="157" t="s">
        <v>144</v>
      </c>
      <c r="B105" s="169" t="s">
        <v>145</v>
      </c>
      <c r="C105" s="390" t="s">
        <v>131</v>
      </c>
      <c r="D105" s="402">
        <v>85</v>
      </c>
      <c r="E105" s="408"/>
      <c r="F105" s="402"/>
      <c r="G105" s="402">
        <v>85</v>
      </c>
    </row>
    <row r="106" spans="1:7" s="5" customFormat="1" ht="25.5">
      <c r="A106" s="157" t="s">
        <v>146</v>
      </c>
      <c r="B106" s="169" t="s">
        <v>147</v>
      </c>
      <c r="C106" s="391"/>
      <c r="D106" s="403"/>
      <c r="E106" s="409"/>
      <c r="F106" s="403"/>
      <c r="G106" s="403"/>
    </row>
    <row r="107" spans="1:7" s="5" customFormat="1" ht="12.75">
      <c r="A107" s="157" t="s">
        <v>358</v>
      </c>
      <c r="B107" s="169" t="s">
        <v>134</v>
      </c>
      <c r="C107" s="392"/>
      <c r="D107" s="404"/>
      <c r="E107" s="410"/>
      <c r="F107" s="404"/>
      <c r="G107" s="404"/>
    </row>
    <row r="108" spans="1:7" s="5" customFormat="1" ht="25.5">
      <c r="A108" s="157" t="s">
        <v>279</v>
      </c>
      <c r="B108" s="35" t="s">
        <v>148</v>
      </c>
      <c r="C108" s="158" t="s">
        <v>149</v>
      </c>
      <c r="D108" s="159">
        <v>313</v>
      </c>
      <c r="E108" s="158"/>
      <c r="F108" s="159"/>
      <c r="G108" s="159">
        <v>313</v>
      </c>
    </row>
    <row r="109" spans="1:7" s="5" customFormat="1" ht="38.25">
      <c r="A109" s="384" t="s">
        <v>356</v>
      </c>
      <c r="B109" s="386" t="s">
        <v>530</v>
      </c>
      <c r="C109" s="158" t="s">
        <v>150</v>
      </c>
      <c r="D109" s="159">
        <v>1774.2</v>
      </c>
      <c r="E109" s="158"/>
      <c r="F109" s="159"/>
      <c r="G109" s="159">
        <v>1774.2</v>
      </c>
    </row>
    <row r="110" spans="1:7" s="5" customFormat="1" ht="51">
      <c r="A110" s="385"/>
      <c r="B110" s="387"/>
      <c r="C110" s="158" t="s">
        <v>617</v>
      </c>
      <c r="D110" s="159">
        <v>40</v>
      </c>
      <c r="E110" s="158"/>
      <c r="F110" s="159"/>
      <c r="G110" s="166">
        <v>40</v>
      </c>
    </row>
    <row r="111" spans="1:7" s="5" customFormat="1" ht="28.5" customHeight="1">
      <c r="A111" s="157" t="s">
        <v>453</v>
      </c>
      <c r="B111" s="35" t="s">
        <v>454</v>
      </c>
      <c r="C111" s="224"/>
      <c r="D111" s="224"/>
      <c r="E111" s="158" t="s">
        <v>336</v>
      </c>
      <c r="F111" s="159">
        <v>103.6</v>
      </c>
      <c r="G111" s="166">
        <v>103.6</v>
      </c>
    </row>
    <row r="112" spans="1:7" s="5" customFormat="1" ht="51" customHeight="1">
      <c r="A112" s="157" t="s">
        <v>250</v>
      </c>
      <c r="B112" s="169" t="s">
        <v>483</v>
      </c>
      <c r="C112" s="224"/>
      <c r="E112" s="158" t="s">
        <v>191</v>
      </c>
      <c r="F112" s="159">
        <v>1500</v>
      </c>
      <c r="G112" s="166">
        <v>1000</v>
      </c>
    </row>
    <row r="113" spans="1:7" ht="25.5">
      <c r="A113" s="152" t="s">
        <v>314</v>
      </c>
      <c r="B113" s="173" t="s">
        <v>429</v>
      </c>
      <c r="C113" s="154"/>
      <c r="D113" s="170">
        <v>8563.1</v>
      </c>
      <c r="E113" s="170"/>
      <c r="F113" s="170"/>
      <c r="G113" s="170">
        <v>8563.1</v>
      </c>
    </row>
    <row r="114" spans="1:7" ht="27" customHeight="1">
      <c r="A114" s="157" t="s">
        <v>549</v>
      </c>
      <c r="B114" s="169" t="s">
        <v>550</v>
      </c>
      <c r="C114" s="158" t="s">
        <v>192</v>
      </c>
      <c r="D114" s="159">
        <v>1320</v>
      </c>
      <c r="E114" s="171"/>
      <c r="F114" s="166"/>
      <c r="G114" s="166">
        <v>1320</v>
      </c>
    </row>
    <row r="115" spans="1:7" ht="27" customHeight="1">
      <c r="A115" s="157" t="s">
        <v>6</v>
      </c>
      <c r="B115" s="65" t="s">
        <v>7</v>
      </c>
      <c r="C115" s="158" t="s">
        <v>192</v>
      </c>
      <c r="D115" s="159">
        <v>1750</v>
      </c>
      <c r="E115" s="171"/>
      <c r="F115" s="166"/>
      <c r="G115" s="166">
        <v>1750</v>
      </c>
    </row>
    <row r="116" spans="1:7" ht="27" customHeight="1">
      <c r="A116" s="157" t="s">
        <v>357</v>
      </c>
      <c r="B116" s="169" t="s">
        <v>533</v>
      </c>
      <c r="C116" s="158" t="s">
        <v>192</v>
      </c>
      <c r="D116" s="166">
        <v>593.1</v>
      </c>
      <c r="E116" s="158"/>
      <c r="F116" s="166"/>
      <c r="G116" s="166">
        <v>593.1</v>
      </c>
    </row>
    <row r="117" spans="1:7" ht="25.5">
      <c r="A117" s="163">
        <v>180109</v>
      </c>
      <c r="B117" s="169" t="s">
        <v>47</v>
      </c>
      <c r="C117" s="158" t="s">
        <v>192</v>
      </c>
      <c r="D117" s="166">
        <v>4900</v>
      </c>
      <c r="E117" s="158"/>
      <c r="F117" s="166"/>
      <c r="G117" s="166">
        <v>4900</v>
      </c>
    </row>
    <row r="118" spans="1:7" s="223" customFormat="1" ht="27.75" customHeight="1">
      <c r="A118" s="152" t="s">
        <v>300</v>
      </c>
      <c r="B118" s="153" t="s">
        <v>371</v>
      </c>
      <c r="C118" s="153"/>
      <c r="D118" s="155">
        <v>1642.1</v>
      </c>
      <c r="E118" s="153"/>
      <c r="F118" s="155"/>
      <c r="G118" s="170">
        <v>1642.1</v>
      </c>
    </row>
    <row r="119" spans="1:7" s="5" customFormat="1" ht="51">
      <c r="A119" s="157" t="s">
        <v>358</v>
      </c>
      <c r="B119" s="158" t="s">
        <v>505</v>
      </c>
      <c r="C119" s="158" t="s">
        <v>617</v>
      </c>
      <c r="D119" s="159">
        <v>12</v>
      </c>
      <c r="E119" s="158"/>
      <c r="F119" s="159"/>
      <c r="G119" s="166">
        <v>12</v>
      </c>
    </row>
    <row r="120" spans="1:7" s="5" customFormat="1" ht="51">
      <c r="A120" s="384" t="s">
        <v>141</v>
      </c>
      <c r="B120" s="408" t="s">
        <v>83</v>
      </c>
      <c r="C120" s="158" t="s">
        <v>142</v>
      </c>
      <c r="D120" s="159">
        <v>1300</v>
      </c>
      <c r="E120" s="158"/>
      <c r="F120" s="159"/>
      <c r="G120" s="166">
        <v>1300</v>
      </c>
    </row>
    <row r="121" spans="1:7" s="5" customFormat="1" ht="38.25">
      <c r="A121" s="385"/>
      <c r="B121" s="410"/>
      <c r="C121" s="158" t="s">
        <v>143</v>
      </c>
      <c r="D121" s="159">
        <v>330.1</v>
      </c>
      <c r="E121" s="158"/>
      <c r="F121" s="159"/>
      <c r="G121" s="166">
        <v>330.1</v>
      </c>
    </row>
    <row r="122" spans="1:7" s="172" customFormat="1" ht="25.5">
      <c r="A122" s="185" t="s">
        <v>462</v>
      </c>
      <c r="B122" s="173" t="s">
        <v>436</v>
      </c>
      <c r="C122" s="153"/>
      <c r="D122" s="170">
        <v>20235</v>
      </c>
      <c r="E122" s="153"/>
      <c r="F122" s="170"/>
      <c r="G122" s="170">
        <v>20235</v>
      </c>
    </row>
    <row r="123" spans="1:7" ht="25.5">
      <c r="A123" s="398" t="s">
        <v>260</v>
      </c>
      <c r="B123" s="390" t="s">
        <v>66</v>
      </c>
      <c r="C123" s="158" t="s">
        <v>188</v>
      </c>
      <c r="D123" s="166">
        <v>10000</v>
      </c>
      <c r="E123" s="158"/>
      <c r="F123" s="166"/>
      <c r="G123" s="166">
        <v>10000</v>
      </c>
    </row>
    <row r="124" spans="1:7" ht="51">
      <c r="A124" s="399"/>
      <c r="B124" s="392"/>
      <c r="C124" s="158" t="s">
        <v>617</v>
      </c>
      <c r="D124" s="166">
        <v>117</v>
      </c>
      <c r="E124" s="158"/>
      <c r="F124" s="166"/>
      <c r="G124" s="166">
        <v>117</v>
      </c>
    </row>
    <row r="125" spans="1:7" ht="25.5">
      <c r="A125" s="398">
        <v>100202</v>
      </c>
      <c r="B125" s="390" t="s">
        <v>259</v>
      </c>
      <c r="C125" s="158" t="s">
        <v>188</v>
      </c>
      <c r="D125" s="166">
        <v>10000</v>
      </c>
      <c r="E125" s="158"/>
      <c r="F125" s="166"/>
      <c r="G125" s="166">
        <v>10000</v>
      </c>
    </row>
    <row r="126" spans="1:7" ht="51">
      <c r="A126" s="399"/>
      <c r="B126" s="392"/>
      <c r="C126" s="158" t="s">
        <v>617</v>
      </c>
      <c r="D126" s="166">
        <v>118</v>
      </c>
      <c r="E126" s="158"/>
      <c r="F126" s="166"/>
      <c r="G126" s="166">
        <v>118</v>
      </c>
    </row>
    <row r="127" spans="1:7" s="64" customFormat="1" ht="25.5">
      <c r="A127" s="185">
        <v>51</v>
      </c>
      <c r="B127" s="173" t="s">
        <v>289</v>
      </c>
      <c r="C127" s="169"/>
      <c r="D127" s="170">
        <v>0</v>
      </c>
      <c r="E127" s="179"/>
      <c r="F127" s="170">
        <v>13367.882</v>
      </c>
      <c r="G127" s="170">
        <v>13367.882</v>
      </c>
    </row>
    <row r="128" spans="1:7" s="64" customFormat="1" ht="25.5">
      <c r="A128" s="186" t="s">
        <v>359</v>
      </c>
      <c r="B128" s="169" t="s">
        <v>46</v>
      </c>
      <c r="C128" s="158"/>
      <c r="D128" s="166"/>
      <c r="E128" s="158" t="s">
        <v>637</v>
      </c>
      <c r="F128" s="166">
        <v>13367.882</v>
      </c>
      <c r="G128" s="166">
        <v>13367.882</v>
      </c>
    </row>
    <row r="129" spans="1:7" ht="25.5">
      <c r="A129" s="152" t="s">
        <v>658</v>
      </c>
      <c r="B129" s="173" t="s">
        <v>373</v>
      </c>
      <c r="C129" s="154"/>
      <c r="D129" s="170">
        <v>0</v>
      </c>
      <c r="E129" s="181"/>
      <c r="F129" s="170">
        <v>86665.8</v>
      </c>
      <c r="G129" s="170">
        <v>86665.8</v>
      </c>
    </row>
    <row r="130" spans="1:7" ht="25.5">
      <c r="A130" s="157" t="s">
        <v>697</v>
      </c>
      <c r="B130" s="169" t="s">
        <v>404</v>
      </c>
      <c r="C130" s="154"/>
      <c r="D130" s="170"/>
      <c r="E130" s="386" t="s">
        <v>191</v>
      </c>
      <c r="F130" s="166">
        <v>248.2</v>
      </c>
      <c r="G130" s="166">
        <v>248.2</v>
      </c>
    </row>
    <row r="131" spans="1:7" ht="15.75">
      <c r="A131" s="157" t="s">
        <v>276</v>
      </c>
      <c r="B131" s="169" t="s">
        <v>83</v>
      </c>
      <c r="C131" s="154"/>
      <c r="D131" s="170"/>
      <c r="E131" s="389"/>
      <c r="F131" s="166">
        <v>318</v>
      </c>
      <c r="G131" s="166">
        <v>318</v>
      </c>
    </row>
    <row r="132" spans="1:7" ht="25.5">
      <c r="A132" s="157" t="s">
        <v>606</v>
      </c>
      <c r="B132" s="158" t="s">
        <v>182</v>
      </c>
      <c r="C132" s="154"/>
      <c r="D132" s="170"/>
      <c r="E132" s="389"/>
      <c r="F132" s="166">
        <v>790.1</v>
      </c>
      <c r="G132" s="166">
        <v>790.1</v>
      </c>
    </row>
    <row r="133" spans="1:7" ht="15.75">
      <c r="A133" s="157" t="s">
        <v>250</v>
      </c>
      <c r="B133" s="169" t="s">
        <v>227</v>
      </c>
      <c r="C133" s="171"/>
      <c r="D133" s="166"/>
      <c r="E133" s="387"/>
      <c r="F133" s="166">
        <v>72284.8</v>
      </c>
      <c r="G133" s="166">
        <v>72284.8</v>
      </c>
    </row>
    <row r="134" spans="1:7" ht="25.5">
      <c r="A134" s="157" t="s">
        <v>297</v>
      </c>
      <c r="B134" s="169" t="s">
        <v>49</v>
      </c>
      <c r="C134" s="171"/>
      <c r="D134" s="166"/>
      <c r="E134" s="165" t="s">
        <v>622</v>
      </c>
      <c r="F134" s="166">
        <v>13024.7</v>
      </c>
      <c r="G134" s="166">
        <v>13024.7</v>
      </c>
    </row>
    <row r="135" spans="1:7" ht="25.5">
      <c r="A135" s="152" t="s">
        <v>313</v>
      </c>
      <c r="B135" s="173" t="s">
        <v>696</v>
      </c>
      <c r="C135" s="154"/>
      <c r="D135" s="170">
        <v>2550</v>
      </c>
      <c r="E135" s="181"/>
      <c r="F135" s="170"/>
      <c r="G135" s="170">
        <v>2550</v>
      </c>
    </row>
    <row r="136" spans="1:7" ht="25.5">
      <c r="A136" s="384">
        <v>210110</v>
      </c>
      <c r="B136" s="390" t="s">
        <v>94</v>
      </c>
      <c r="C136" s="169" t="s">
        <v>193</v>
      </c>
      <c r="D136" s="166">
        <v>2450</v>
      </c>
      <c r="E136" s="180"/>
      <c r="F136" s="166"/>
      <c r="G136" s="166">
        <v>2450</v>
      </c>
    </row>
    <row r="137" spans="1:7" ht="51">
      <c r="A137" s="385"/>
      <c r="B137" s="392"/>
      <c r="C137" s="158" t="s">
        <v>617</v>
      </c>
      <c r="D137" s="166">
        <v>100</v>
      </c>
      <c r="E137" s="180"/>
      <c r="F137" s="166"/>
      <c r="G137" s="166">
        <v>100</v>
      </c>
    </row>
    <row r="138" spans="1:7" s="172" customFormat="1" ht="15.75">
      <c r="A138" s="152" t="s">
        <v>311</v>
      </c>
      <c r="B138" s="173" t="s">
        <v>693</v>
      </c>
      <c r="C138" s="173"/>
      <c r="D138" s="170">
        <v>206.4</v>
      </c>
      <c r="E138" s="181"/>
      <c r="F138" s="170"/>
      <c r="G138" s="170">
        <v>206.4</v>
      </c>
    </row>
    <row r="139" spans="1:7" ht="25.5">
      <c r="A139" s="157">
        <v>180404</v>
      </c>
      <c r="B139" s="169" t="s">
        <v>258</v>
      </c>
      <c r="C139" s="169" t="s">
        <v>187</v>
      </c>
      <c r="D139" s="166">
        <v>206.4</v>
      </c>
      <c r="E139" s="180"/>
      <c r="F139" s="166"/>
      <c r="G139" s="166">
        <v>206.4</v>
      </c>
    </row>
    <row r="140" spans="1:7" ht="15.75">
      <c r="A140" s="152" t="s">
        <v>609</v>
      </c>
      <c r="B140" s="173" t="s">
        <v>87</v>
      </c>
      <c r="C140" s="169"/>
      <c r="D140" s="166"/>
      <c r="E140" s="180"/>
      <c r="F140" s="170">
        <v>243961.744</v>
      </c>
      <c r="G140" s="170">
        <v>243961.744</v>
      </c>
    </row>
    <row r="141" spans="1:7" ht="25.5">
      <c r="A141" s="157" t="s">
        <v>100</v>
      </c>
      <c r="B141" s="169" t="s">
        <v>49</v>
      </c>
      <c r="C141" s="169"/>
      <c r="D141" s="166"/>
      <c r="E141" s="165" t="s">
        <v>622</v>
      </c>
      <c r="F141" s="166">
        <v>243961.744</v>
      </c>
      <c r="G141" s="166">
        <v>243961.744</v>
      </c>
    </row>
    <row r="142" spans="1:7" ht="15.75">
      <c r="A142" s="152" t="s">
        <v>592</v>
      </c>
      <c r="B142" s="173" t="s">
        <v>87</v>
      </c>
      <c r="C142" s="169"/>
      <c r="D142" s="170">
        <v>47666.9</v>
      </c>
      <c r="E142" s="180"/>
      <c r="F142" s="170">
        <v>7618.223</v>
      </c>
      <c r="G142" s="170">
        <v>55285.123</v>
      </c>
    </row>
    <row r="143" spans="1:7" ht="38.25">
      <c r="A143" s="157" t="s">
        <v>280</v>
      </c>
      <c r="B143" s="169" t="s">
        <v>481</v>
      </c>
      <c r="C143" s="169"/>
      <c r="D143" s="166"/>
      <c r="E143" s="20" t="s">
        <v>285</v>
      </c>
      <c r="F143" s="166">
        <v>7618.223</v>
      </c>
      <c r="G143" s="166">
        <v>7618.223</v>
      </c>
    </row>
    <row r="144" spans="1:7" ht="51">
      <c r="A144" s="384" t="s">
        <v>317</v>
      </c>
      <c r="B144" s="390" t="s">
        <v>318</v>
      </c>
      <c r="C144" s="158" t="s">
        <v>604</v>
      </c>
      <c r="D144" s="166">
        <v>7081.2</v>
      </c>
      <c r="E144" s="20"/>
      <c r="F144" s="166"/>
      <c r="G144" s="166">
        <v>7081.2</v>
      </c>
    </row>
    <row r="145" spans="1:7" ht="38.25">
      <c r="A145" s="388"/>
      <c r="B145" s="391"/>
      <c r="C145" s="244" t="s">
        <v>408</v>
      </c>
      <c r="D145" s="245">
        <v>1355.4</v>
      </c>
      <c r="E145" s="20"/>
      <c r="F145" s="166"/>
      <c r="G145" s="166">
        <v>1355.4</v>
      </c>
    </row>
    <row r="146" spans="1:7" ht="38.25">
      <c r="A146" s="388"/>
      <c r="B146" s="391"/>
      <c r="C146" s="244" t="s">
        <v>409</v>
      </c>
      <c r="D146" s="245">
        <v>2500</v>
      </c>
      <c r="E146" s="20"/>
      <c r="F146" s="166"/>
      <c r="G146" s="166">
        <v>2500</v>
      </c>
    </row>
    <row r="147" spans="1:7" ht="38.25">
      <c r="A147" s="388"/>
      <c r="B147" s="391"/>
      <c r="C147" s="244" t="s">
        <v>410</v>
      </c>
      <c r="D147" s="245">
        <v>3000</v>
      </c>
      <c r="E147" s="20"/>
      <c r="F147" s="166"/>
      <c r="G147" s="166">
        <v>3000</v>
      </c>
    </row>
    <row r="148" spans="1:7" ht="25.5">
      <c r="A148" s="388"/>
      <c r="B148" s="391"/>
      <c r="C148" s="248" t="s">
        <v>476</v>
      </c>
      <c r="D148" s="245">
        <v>3600</v>
      </c>
      <c r="E148" s="20"/>
      <c r="F148" s="166"/>
      <c r="G148" s="166">
        <v>3600</v>
      </c>
    </row>
    <row r="149" spans="1:7" ht="38.25">
      <c r="A149" s="388"/>
      <c r="B149" s="391"/>
      <c r="C149" s="158" t="s">
        <v>605</v>
      </c>
      <c r="D149" s="245">
        <v>607</v>
      </c>
      <c r="E149" s="20"/>
      <c r="F149" s="166"/>
      <c r="G149" s="166">
        <v>607</v>
      </c>
    </row>
    <row r="150" spans="1:7" ht="38.25" customHeight="1">
      <c r="A150" s="388"/>
      <c r="B150" s="391"/>
      <c r="C150" s="235" t="s">
        <v>499</v>
      </c>
      <c r="D150" s="166">
        <v>10000</v>
      </c>
      <c r="E150" s="20"/>
      <c r="F150" s="166"/>
      <c r="G150" s="166">
        <v>10000</v>
      </c>
    </row>
    <row r="151" spans="1:7" ht="38.25" customHeight="1">
      <c r="A151" s="388"/>
      <c r="B151" s="391"/>
      <c r="C151" s="235" t="s">
        <v>635</v>
      </c>
      <c r="D151" s="166">
        <v>784.1</v>
      </c>
      <c r="E151" s="20"/>
      <c r="F151" s="166"/>
      <c r="G151" s="166">
        <v>784.1</v>
      </c>
    </row>
    <row r="152" spans="1:7" ht="38.25" customHeight="1">
      <c r="A152" s="388"/>
      <c r="B152" s="391"/>
      <c r="C152" s="235" t="s">
        <v>155</v>
      </c>
      <c r="D152" s="166">
        <v>9872.4</v>
      </c>
      <c r="E152" s="20"/>
      <c r="F152" s="166"/>
      <c r="G152" s="166">
        <v>9872.4</v>
      </c>
    </row>
    <row r="153" spans="1:7" ht="38.25">
      <c r="A153" s="388"/>
      <c r="B153" s="391"/>
      <c r="C153" s="244" t="s">
        <v>166</v>
      </c>
      <c r="D153" s="166">
        <v>2689.8</v>
      </c>
      <c r="E153" s="20"/>
      <c r="F153" s="166"/>
      <c r="G153" s="166">
        <v>2689.8</v>
      </c>
    </row>
    <row r="154" spans="1:7" ht="76.5">
      <c r="A154" s="388"/>
      <c r="B154" s="391"/>
      <c r="C154" s="244" t="s">
        <v>208</v>
      </c>
      <c r="D154" s="166">
        <v>5650</v>
      </c>
      <c r="E154" s="20"/>
      <c r="F154" s="166"/>
      <c r="G154" s="166">
        <v>5650</v>
      </c>
    </row>
    <row r="155" spans="1:7" ht="63.75">
      <c r="A155" s="385"/>
      <c r="B155" s="392"/>
      <c r="C155" s="244" t="s">
        <v>561</v>
      </c>
      <c r="D155" s="166">
        <v>527</v>
      </c>
      <c r="E155" s="20"/>
      <c r="F155" s="166"/>
      <c r="G155" s="166">
        <v>527</v>
      </c>
    </row>
    <row r="156" spans="1:7" s="151" customFormat="1" ht="15.75">
      <c r="A156" s="383" t="s">
        <v>89</v>
      </c>
      <c r="B156" s="383"/>
      <c r="C156" s="149"/>
      <c r="D156" s="183">
        <v>122171.4</v>
      </c>
      <c r="E156" s="183"/>
      <c r="F156" s="183">
        <v>369406.712</v>
      </c>
      <c r="G156" s="183">
        <v>491578.112</v>
      </c>
    </row>
    <row r="157" spans="1:7" s="151" customFormat="1" ht="15.75">
      <c r="A157" s="383" t="s">
        <v>678</v>
      </c>
      <c r="B157" s="383"/>
      <c r="C157" s="149"/>
      <c r="D157" s="183">
        <v>139904.02699999997</v>
      </c>
      <c r="E157" s="183"/>
      <c r="F157" s="183">
        <v>401802.25800000003</v>
      </c>
      <c r="G157" s="183">
        <v>541706.285</v>
      </c>
    </row>
    <row r="158" spans="1:7" ht="15.75">
      <c r="A158" s="222"/>
      <c r="B158" s="184"/>
      <c r="C158" s="3"/>
      <c r="D158" s="6"/>
      <c r="E158" s="3"/>
      <c r="F158" s="6"/>
      <c r="G158" s="6"/>
    </row>
    <row r="159" spans="1:7" ht="15.75">
      <c r="A159" s="6"/>
      <c r="B159" s="3"/>
      <c r="C159" s="3"/>
      <c r="D159" s="6"/>
      <c r="E159" s="3"/>
      <c r="F159" s="6"/>
      <c r="G159" s="6"/>
    </row>
    <row r="160" spans="1:7" ht="15.75">
      <c r="A160" s="6"/>
      <c r="B160" s="3"/>
      <c r="C160" s="3"/>
      <c r="D160" s="6"/>
      <c r="E160" s="3"/>
      <c r="F160" s="6"/>
      <c r="G160" s="6"/>
    </row>
    <row r="161" spans="1:7" ht="15.75">
      <c r="A161" s="6"/>
      <c r="B161" s="3"/>
      <c r="C161" s="3"/>
      <c r="D161" s="6"/>
      <c r="E161" s="3"/>
      <c r="F161" s="6"/>
      <c r="G161" s="6"/>
    </row>
    <row r="162" spans="1:7" ht="15.75">
      <c r="A162" s="6"/>
      <c r="B162" s="3"/>
      <c r="C162" s="3"/>
      <c r="D162" s="6"/>
      <c r="E162" s="3"/>
      <c r="F162" s="6"/>
      <c r="G162" s="6"/>
    </row>
    <row r="163" spans="1:7" ht="15.75">
      <c r="A163" s="6"/>
      <c r="B163" s="3"/>
      <c r="C163" s="3"/>
      <c r="D163" s="6"/>
      <c r="E163" s="3"/>
      <c r="F163" s="6"/>
      <c r="G163" s="6"/>
    </row>
    <row r="164" spans="1:7" ht="15.75">
      <c r="A164" s="6"/>
      <c r="B164" s="3"/>
      <c r="C164" s="3"/>
      <c r="D164" s="6"/>
      <c r="E164" s="3"/>
      <c r="F164" s="6"/>
      <c r="G164" s="6"/>
    </row>
    <row r="165" spans="1:7" ht="15.75">
      <c r="A165" s="6"/>
      <c r="B165" s="3"/>
      <c r="C165" s="3"/>
      <c r="D165" s="6"/>
      <c r="E165" s="3"/>
      <c r="F165" s="6"/>
      <c r="G165" s="6"/>
    </row>
    <row r="166" spans="1:7" ht="15.75">
      <c r="A166" s="6"/>
      <c r="B166" s="3"/>
      <c r="C166" s="3"/>
      <c r="D166" s="6"/>
      <c r="E166" s="3"/>
      <c r="F166" s="6"/>
      <c r="G166" s="6"/>
    </row>
    <row r="167" spans="1:7" ht="15.75">
      <c r="A167" s="6"/>
      <c r="B167" s="3"/>
      <c r="C167" s="3"/>
      <c r="D167" s="6"/>
      <c r="E167" s="3"/>
      <c r="F167" s="6"/>
      <c r="G167" s="6"/>
    </row>
    <row r="168" spans="1:7" ht="15.75">
      <c r="A168" s="6"/>
      <c r="B168" s="3"/>
      <c r="C168" s="3"/>
      <c r="D168" s="6"/>
      <c r="E168" s="3"/>
      <c r="F168" s="6"/>
      <c r="G168" s="6"/>
    </row>
    <row r="169" spans="1:7" ht="15.75">
      <c r="A169" s="6"/>
      <c r="B169" s="3"/>
      <c r="C169" s="3"/>
      <c r="D169" s="6"/>
      <c r="E169" s="3"/>
      <c r="F169" s="6"/>
      <c r="G169" s="6"/>
    </row>
    <row r="170" spans="1:7" ht="15.75">
      <c r="A170" s="6"/>
      <c r="B170" s="3"/>
      <c r="C170" s="3"/>
      <c r="D170" s="6"/>
      <c r="E170" s="3"/>
      <c r="F170" s="6"/>
      <c r="G170" s="6"/>
    </row>
    <row r="171" spans="1:7" ht="15.75">
      <c r="A171" s="6"/>
      <c r="B171" s="3"/>
      <c r="C171" s="3"/>
      <c r="D171" s="6"/>
      <c r="E171" s="3"/>
      <c r="F171" s="6"/>
      <c r="G171" s="6"/>
    </row>
    <row r="172" spans="1:7" ht="15.75">
      <c r="A172" s="6"/>
      <c r="B172" s="3"/>
      <c r="C172" s="3"/>
      <c r="D172" s="6"/>
      <c r="E172" s="3"/>
      <c r="F172" s="6"/>
      <c r="G172" s="6"/>
    </row>
    <row r="173" spans="1:7" ht="15.75">
      <c r="A173" s="6"/>
      <c r="B173" s="3"/>
      <c r="C173" s="3"/>
      <c r="D173" s="6"/>
      <c r="E173" s="3"/>
      <c r="F173" s="6"/>
      <c r="G173" s="6"/>
    </row>
    <row r="174" spans="1:7" ht="15.75">
      <c r="A174" s="6"/>
      <c r="B174" s="3"/>
      <c r="C174" s="3"/>
      <c r="D174" s="6"/>
      <c r="E174" s="3"/>
      <c r="F174" s="6"/>
      <c r="G174" s="6"/>
    </row>
    <row r="175" spans="1:7" ht="15.75">
      <c r="A175" s="6"/>
      <c r="B175" s="3"/>
      <c r="C175" s="3"/>
      <c r="D175" s="6"/>
      <c r="E175" s="3"/>
      <c r="F175" s="6"/>
      <c r="G175" s="6"/>
    </row>
    <row r="176" spans="1:7" ht="15.75">
      <c r="A176" s="6"/>
      <c r="B176" s="3"/>
      <c r="C176" s="3"/>
      <c r="D176" s="6"/>
      <c r="E176" s="3"/>
      <c r="F176" s="6"/>
      <c r="G176" s="6"/>
    </row>
    <row r="177" spans="1:7" ht="15.75">
      <c r="A177" s="6"/>
      <c r="B177" s="3"/>
      <c r="C177" s="3"/>
      <c r="D177" s="6"/>
      <c r="E177" s="3"/>
      <c r="F177" s="6"/>
      <c r="G177" s="6"/>
    </row>
  </sheetData>
  <sheetProtection/>
  <autoFilter ref="G9:G157"/>
  <mergeCells count="52">
    <mergeCell ref="D73:D74"/>
    <mergeCell ref="E73:E74"/>
    <mergeCell ref="A120:A121"/>
    <mergeCell ref="B120:B121"/>
    <mergeCell ref="E78:E81"/>
    <mergeCell ref="A109:A110"/>
    <mergeCell ref="C78:C81"/>
    <mergeCell ref="D78:D81"/>
    <mergeCell ref="A75:A76"/>
    <mergeCell ref="E130:E133"/>
    <mergeCell ref="E105:E107"/>
    <mergeCell ref="G105:G107"/>
    <mergeCell ref="C105:C107"/>
    <mergeCell ref="D105:D107"/>
    <mergeCell ref="F105:F107"/>
    <mergeCell ref="F78:F81"/>
    <mergeCell ref="A5:G5"/>
    <mergeCell ref="C8:D8"/>
    <mergeCell ref="E8:F8"/>
    <mergeCell ref="A10:G10"/>
    <mergeCell ref="A47:B47"/>
    <mergeCell ref="B75:B76"/>
    <mergeCell ref="G78:G81"/>
    <mergeCell ref="F73:F74"/>
    <mergeCell ref="C73:C74"/>
    <mergeCell ref="A42:A46"/>
    <mergeCell ref="B42:B46"/>
    <mergeCell ref="A48:G48"/>
    <mergeCell ref="B63:B65"/>
    <mergeCell ref="A61:A62"/>
    <mergeCell ref="B61:B62"/>
    <mergeCell ref="A63:A65"/>
    <mergeCell ref="G73:G74"/>
    <mergeCell ref="A56:A57"/>
    <mergeCell ref="B56:B57"/>
    <mergeCell ref="A156:B156"/>
    <mergeCell ref="B125:B126"/>
    <mergeCell ref="A125:A126"/>
    <mergeCell ref="A123:A124"/>
    <mergeCell ref="B123:B124"/>
    <mergeCell ref="A136:A137"/>
    <mergeCell ref="B136:B137"/>
    <mergeCell ref="A157:B157"/>
    <mergeCell ref="A84:A85"/>
    <mergeCell ref="B84:B85"/>
    <mergeCell ref="A98:A102"/>
    <mergeCell ref="B90:B93"/>
    <mergeCell ref="A90:A93"/>
    <mergeCell ref="B98:B102"/>
    <mergeCell ref="B109:B110"/>
    <mergeCell ref="A144:A155"/>
    <mergeCell ref="B144:B155"/>
  </mergeCells>
  <printOptions/>
  <pageMargins left="0.7874015748031497" right="0.66" top="1.1811023622047245" bottom="0.3937007874015748" header="0.5118110236220472" footer="0.31496062992125984"/>
  <pageSetup firstPageNumber="18" useFirstPageNumber="1" fitToHeight="5" horizontalDpi="600" verticalDpi="600" orientation="landscape" paperSize="9" scale="47" r:id="rId1"/>
  <headerFooter alignWithMargins="0">
    <oddHeader>&amp;C&amp;P</oddHeader>
  </headerFooter>
  <rowBreaks count="1" manualBreakCount="1">
    <brk id="128" max="6" man="1"/>
  </rowBreaks>
</worksheet>
</file>

<file path=xl/worksheets/sheet9.xml><?xml version="1.0" encoding="utf-8"?>
<worksheet xmlns="http://schemas.openxmlformats.org/spreadsheetml/2006/main" xmlns:r="http://schemas.openxmlformats.org/officeDocument/2006/relationships">
  <sheetPr>
    <tabColor indexed="52"/>
    <pageSetUpPr fitToPage="1"/>
  </sheetPr>
  <dimension ref="A1:J65"/>
  <sheetViews>
    <sheetView tabSelected="1" view="pageBreakPreview" zoomScale="80" zoomScaleSheetLayoutView="80" zoomScalePageLayoutView="0" workbookViewId="0" topLeftCell="A1">
      <pane xSplit="1" ySplit="10" topLeftCell="B11" activePane="bottomRight" state="frozen"/>
      <selection pane="topLeft" activeCell="E34" sqref="E34"/>
      <selection pane="topRight" activeCell="E34" sqref="E34"/>
      <selection pane="bottomLeft" activeCell="E34" sqref="E34"/>
      <selection pane="bottomRight" activeCell="G8" sqref="G8:G9"/>
    </sheetView>
  </sheetViews>
  <sheetFormatPr defaultColWidth="9.00390625" defaultRowHeight="12.75"/>
  <cols>
    <col min="1" max="1" width="30.375" style="212" bestFit="1" customWidth="1"/>
    <col min="2" max="2" width="16.375" style="212" customWidth="1"/>
    <col min="3" max="3" width="20.00390625" style="212" bestFit="1" customWidth="1"/>
    <col min="4" max="4" width="17.75390625" style="212" customWidth="1"/>
    <col min="5" max="5" width="20.00390625" style="212" customWidth="1"/>
    <col min="6" max="6" width="17.75390625" style="212" customWidth="1"/>
    <col min="7" max="7" width="25.625" style="212" customWidth="1"/>
    <col min="8" max="8" width="21.125" style="212" customWidth="1"/>
    <col min="9" max="9" width="23.125" style="212" customWidth="1"/>
    <col min="10" max="10" width="14.625" style="212" customWidth="1"/>
    <col min="11" max="16384" width="9.125" style="212" customWidth="1"/>
  </cols>
  <sheetData>
    <row r="1" spans="3:10" s="208" customFormat="1" ht="19.5">
      <c r="C1" s="209"/>
      <c r="D1" s="209"/>
      <c r="E1" s="209"/>
      <c r="I1" s="415" t="s">
        <v>63</v>
      </c>
      <c r="J1" s="415"/>
    </row>
    <row r="2" spans="3:10" s="208" customFormat="1" ht="19.5">
      <c r="C2" s="210"/>
      <c r="D2" s="210"/>
      <c r="E2" s="210"/>
      <c r="I2" s="415" t="s">
        <v>329</v>
      </c>
      <c r="J2" s="415"/>
    </row>
    <row r="3" spans="2:10" s="208" customFormat="1" ht="18.75">
      <c r="B3" s="22"/>
      <c r="C3" s="22"/>
      <c r="D3" s="22"/>
      <c r="E3" s="22"/>
      <c r="F3" s="416"/>
      <c r="G3" s="416"/>
      <c r="H3" s="416"/>
      <c r="I3" s="416"/>
      <c r="J3" s="416"/>
    </row>
    <row r="4" spans="2:10" s="208" customFormat="1" ht="18.75">
      <c r="B4" s="22"/>
      <c r="C4" s="22"/>
      <c r="D4" s="22"/>
      <c r="E4" s="22"/>
      <c r="F4" s="91"/>
      <c r="G4" s="91"/>
      <c r="H4" s="91"/>
      <c r="I4" s="91"/>
      <c r="J4" s="62"/>
    </row>
    <row r="5" spans="1:10" ht="17.25" customHeight="1">
      <c r="A5" s="417" t="s">
        <v>203</v>
      </c>
      <c r="B5" s="417"/>
      <c r="C5" s="417"/>
      <c r="D5" s="417"/>
      <c r="E5" s="417"/>
      <c r="F5" s="417"/>
      <c r="G5" s="417"/>
      <c r="H5" s="417"/>
      <c r="I5" s="417"/>
      <c r="J5" s="417"/>
    </row>
    <row r="6" spans="1:10" ht="17.25" customHeight="1">
      <c r="A6" s="211"/>
      <c r="B6" s="211"/>
      <c r="C6" s="211"/>
      <c r="D6" s="211"/>
      <c r="E6" s="211"/>
      <c r="F6" s="211"/>
      <c r="G6" s="211"/>
      <c r="H6" s="211"/>
      <c r="I6" s="211"/>
      <c r="J6" s="211"/>
    </row>
    <row r="7" ht="12.75">
      <c r="J7" s="212" t="s">
        <v>78</v>
      </c>
    </row>
    <row r="8" spans="1:10" ht="33" customHeight="1">
      <c r="A8" s="419" t="s">
        <v>512</v>
      </c>
      <c r="B8" s="420" t="s">
        <v>641</v>
      </c>
      <c r="C8" s="420" t="s">
        <v>642</v>
      </c>
      <c r="D8" s="413" t="s">
        <v>383</v>
      </c>
      <c r="E8" s="414"/>
      <c r="F8" s="414"/>
      <c r="G8" s="411" t="s">
        <v>151</v>
      </c>
      <c r="H8" s="421" t="s">
        <v>340</v>
      </c>
      <c r="I8" s="420" t="s">
        <v>645</v>
      </c>
      <c r="J8" s="418" t="s">
        <v>89</v>
      </c>
    </row>
    <row r="9" spans="1:10" s="28" customFormat="1" ht="197.25" customHeight="1">
      <c r="A9" s="419"/>
      <c r="B9" s="420"/>
      <c r="C9" s="420"/>
      <c r="D9" s="191" t="s">
        <v>233</v>
      </c>
      <c r="E9" s="191" t="s">
        <v>384</v>
      </c>
      <c r="F9" s="249" t="s">
        <v>382</v>
      </c>
      <c r="G9" s="412"/>
      <c r="H9" s="422"/>
      <c r="I9" s="420"/>
      <c r="J9" s="418"/>
    </row>
    <row r="10" spans="1:10" s="28" customFormat="1" ht="15.75">
      <c r="A10" s="207" t="s">
        <v>646</v>
      </c>
      <c r="B10" s="191" t="s">
        <v>647</v>
      </c>
      <c r="C10" s="191" t="s">
        <v>647</v>
      </c>
      <c r="D10" s="191" t="s">
        <v>647</v>
      </c>
      <c r="E10" s="191" t="s">
        <v>647</v>
      </c>
      <c r="F10" s="191" t="s">
        <v>647</v>
      </c>
      <c r="G10" s="191" t="s">
        <v>647</v>
      </c>
      <c r="H10" s="191" t="s">
        <v>647</v>
      </c>
      <c r="I10" s="191" t="s">
        <v>647</v>
      </c>
      <c r="J10" s="418"/>
    </row>
    <row r="11" spans="1:10" s="28" customFormat="1" ht="15" customHeight="1">
      <c r="A11" s="213" t="s">
        <v>688</v>
      </c>
      <c r="B11" s="214"/>
      <c r="C11" s="214"/>
      <c r="D11" s="214"/>
      <c r="E11" s="214"/>
      <c r="F11" s="214">
        <v>208.232</v>
      </c>
      <c r="G11" s="214"/>
      <c r="H11" s="214"/>
      <c r="I11" s="214"/>
      <c r="J11" s="215">
        <v>208.232</v>
      </c>
    </row>
    <row r="12" spans="1:10" s="28" customFormat="1" ht="15.75">
      <c r="A12" s="213" t="s">
        <v>680</v>
      </c>
      <c r="B12" s="214">
        <v>200</v>
      </c>
      <c r="C12" s="214"/>
      <c r="D12" s="214"/>
      <c r="E12" s="214"/>
      <c r="F12" s="214">
        <v>76.052</v>
      </c>
      <c r="G12" s="214"/>
      <c r="H12" s="214"/>
      <c r="I12" s="214"/>
      <c r="J12" s="215">
        <v>276.052</v>
      </c>
    </row>
    <row r="13" spans="1:10" s="28" customFormat="1" ht="15.75">
      <c r="A13" s="213" t="s">
        <v>681</v>
      </c>
      <c r="B13" s="214">
        <v>120</v>
      </c>
      <c r="C13" s="214">
        <v>50</v>
      </c>
      <c r="D13" s="214"/>
      <c r="E13" s="214"/>
      <c r="F13" s="214"/>
      <c r="G13" s="214"/>
      <c r="H13" s="214"/>
      <c r="I13" s="214"/>
      <c r="J13" s="215">
        <v>170</v>
      </c>
    </row>
    <row r="14" spans="1:10" s="28" customFormat="1" ht="15.75">
      <c r="A14" s="213" t="s">
        <v>33</v>
      </c>
      <c r="B14" s="214">
        <v>25</v>
      </c>
      <c r="C14" s="214"/>
      <c r="D14" s="214"/>
      <c r="E14" s="214"/>
      <c r="F14" s="214"/>
      <c r="G14" s="214"/>
      <c r="H14" s="214"/>
      <c r="I14" s="214"/>
      <c r="J14" s="215">
        <v>25</v>
      </c>
    </row>
    <row r="15" spans="1:10" s="28" customFormat="1" ht="15.75">
      <c r="A15" s="213" t="s">
        <v>682</v>
      </c>
      <c r="B15" s="214">
        <v>250</v>
      </c>
      <c r="C15" s="214">
        <v>70</v>
      </c>
      <c r="D15" s="214">
        <v>0.016</v>
      </c>
      <c r="E15" s="214"/>
      <c r="F15" s="214">
        <v>107.762</v>
      </c>
      <c r="G15" s="214"/>
      <c r="H15" s="214"/>
      <c r="I15" s="214"/>
      <c r="J15" s="215">
        <v>427.778</v>
      </c>
    </row>
    <row r="16" spans="1:10" s="28" customFormat="1" ht="15.75">
      <c r="A16" s="213" t="s">
        <v>683</v>
      </c>
      <c r="B16" s="214">
        <v>80</v>
      </c>
      <c r="C16" s="214">
        <v>40</v>
      </c>
      <c r="D16" s="214"/>
      <c r="E16" s="214"/>
      <c r="F16" s="214">
        <v>13.16</v>
      </c>
      <c r="G16" s="214"/>
      <c r="H16" s="214"/>
      <c r="I16" s="214"/>
      <c r="J16" s="215">
        <v>133.16</v>
      </c>
    </row>
    <row r="17" spans="1:10" s="28" customFormat="1" ht="15.75">
      <c r="A17" s="213" t="s">
        <v>684</v>
      </c>
      <c r="B17" s="214">
        <v>50</v>
      </c>
      <c r="C17" s="214">
        <v>40</v>
      </c>
      <c r="D17" s="214">
        <v>20</v>
      </c>
      <c r="E17" s="214"/>
      <c r="F17" s="214">
        <v>42.653</v>
      </c>
      <c r="G17" s="214"/>
      <c r="H17" s="214"/>
      <c r="I17" s="214"/>
      <c r="J17" s="215">
        <v>152.653</v>
      </c>
    </row>
    <row r="18" spans="1:10" s="28" customFormat="1" ht="15.75">
      <c r="A18" s="213" t="s">
        <v>685</v>
      </c>
      <c r="B18" s="214">
        <v>50</v>
      </c>
      <c r="C18" s="214">
        <v>30</v>
      </c>
      <c r="D18" s="214"/>
      <c r="E18" s="214"/>
      <c r="F18" s="214"/>
      <c r="G18" s="214"/>
      <c r="H18" s="214"/>
      <c r="I18" s="214"/>
      <c r="J18" s="215">
        <v>80</v>
      </c>
    </row>
    <row r="19" spans="1:10" s="28" customFormat="1" ht="15.75">
      <c r="A19" s="213" t="s">
        <v>686</v>
      </c>
      <c r="B19" s="214"/>
      <c r="C19" s="214"/>
      <c r="D19" s="214"/>
      <c r="E19" s="214"/>
      <c r="F19" s="214"/>
      <c r="G19" s="214"/>
      <c r="H19" s="214"/>
      <c r="I19" s="214"/>
      <c r="J19" s="215">
        <v>0</v>
      </c>
    </row>
    <row r="20" spans="1:10" s="28" customFormat="1" ht="15.75">
      <c r="A20" s="213" t="s">
        <v>687</v>
      </c>
      <c r="B20" s="214">
        <v>33</v>
      </c>
      <c r="C20" s="214"/>
      <c r="D20" s="214"/>
      <c r="E20" s="214"/>
      <c r="F20" s="214">
        <v>14.127</v>
      </c>
      <c r="G20" s="214"/>
      <c r="H20" s="214"/>
      <c r="I20" s="214"/>
      <c r="J20" s="215">
        <v>47.127</v>
      </c>
    </row>
    <row r="21" spans="1:10" s="28" customFormat="1" ht="15.75">
      <c r="A21" s="213" t="s">
        <v>689</v>
      </c>
      <c r="B21" s="214">
        <v>65</v>
      </c>
      <c r="C21" s="214"/>
      <c r="D21" s="214"/>
      <c r="E21" s="214"/>
      <c r="F21" s="214">
        <v>26.318</v>
      </c>
      <c r="G21" s="214"/>
      <c r="H21" s="214"/>
      <c r="I21" s="214"/>
      <c r="J21" s="215">
        <v>91.318</v>
      </c>
    </row>
    <row r="22" spans="1:10" s="28" customFormat="1" ht="15.75">
      <c r="A22" s="213" t="s">
        <v>690</v>
      </c>
      <c r="B22" s="214"/>
      <c r="C22" s="214"/>
      <c r="D22" s="214"/>
      <c r="E22" s="214"/>
      <c r="F22" s="214">
        <v>42.62</v>
      </c>
      <c r="G22" s="214"/>
      <c r="H22" s="214"/>
      <c r="I22" s="214"/>
      <c r="J22" s="215">
        <v>42.62</v>
      </c>
    </row>
    <row r="23" spans="1:10" s="28" customFormat="1" ht="15.75">
      <c r="A23" s="213" t="s">
        <v>691</v>
      </c>
      <c r="B23" s="214"/>
      <c r="C23" s="214"/>
      <c r="D23" s="214"/>
      <c r="E23" s="214"/>
      <c r="F23" s="214"/>
      <c r="G23" s="214"/>
      <c r="H23" s="214"/>
      <c r="I23" s="214"/>
      <c r="J23" s="215">
        <v>0</v>
      </c>
    </row>
    <row r="24" spans="1:10" s="28" customFormat="1" ht="15.75">
      <c r="A24" s="213" t="s">
        <v>692</v>
      </c>
      <c r="B24" s="214"/>
      <c r="C24" s="214"/>
      <c r="D24" s="214"/>
      <c r="E24" s="214"/>
      <c r="F24" s="214"/>
      <c r="G24" s="214"/>
      <c r="H24" s="214"/>
      <c r="I24" s="214"/>
      <c r="J24" s="215">
        <v>0</v>
      </c>
    </row>
    <row r="25" spans="1:10" s="28" customFormat="1" ht="15.75">
      <c r="A25" s="213" t="s">
        <v>22</v>
      </c>
      <c r="B25" s="214">
        <v>90</v>
      </c>
      <c r="C25" s="214"/>
      <c r="D25" s="214"/>
      <c r="E25" s="214"/>
      <c r="F25" s="214">
        <v>120.809</v>
      </c>
      <c r="G25" s="214"/>
      <c r="H25" s="214"/>
      <c r="I25" s="214"/>
      <c r="J25" s="215">
        <v>210.809</v>
      </c>
    </row>
    <row r="26" spans="1:10" s="28" customFormat="1" ht="15.75">
      <c r="A26" s="213" t="s">
        <v>23</v>
      </c>
      <c r="B26" s="214">
        <v>30</v>
      </c>
      <c r="C26" s="214"/>
      <c r="D26" s="214"/>
      <c r="E26" s="214"/>
      <c r="F26" s="214"/>
      <c r="G26" s="214"/>
      <c r="H26" s="214"/>
      <c r="I26" s="214"/>
      <c r="J26" s="215">
        <v>30</v>
      </c>
    </row>
    <row r="27" spans="1:10" s="28" customFormat="1" ht="15.75">
      <c r="A27" s="213" t="s">
        <v>25</v>
      </c>
      <c r="B27" s="214"/>
      <c r="C27" s="214">
        <v>98</v>
      </c>
      <c r="D27" s="214">
        <v>5.5</v>
      </c>
      <c r="E27" s="214"/>
      <c r="F27" s="214">
        <v>31.816</v>
      </c>
      <c r="G27" s="214"/>
      <c r="H27" s="214"/>
      <c r="I27" s="214"/>
      <c r="J27" s="215">
        <v>135.316</v>
      </c>
    </row>
    <row r="28" spans="1:10" s="28" customFormat="1" ht="15.75">
      <c r="A28" s="213" t="s">
        <v>24</v>
      </c>
      <c r="B28" s="214"/>
      <c r="C28" s="214"/>
      <c r="D28" s="214"/>
      <c r="E28" s="214"/>
      <c r="F28" s="214"/>
      <c r="G28" s="214"/>
      <c r="H28" s="214"/>
      <c r="I28" s="214"/>
      <c r="J28" s="215">
        <v>0</v>
      </c>
    </row>
    <row r="29" spans="1:10" s="28" customFormat="1" ht="15.75">
      <c r="A29" s="213" t="s">
        <v>26</v>
      </c>
      <c r="B29" s="214">
        <v>1150</v>
      </c>
      <c r="C29" s="214">
        <v>1000</v>
      </c>
      <c r="D29" s="214"/>
      <c r="E29" s="214"/>
      <c r="F29" s="214">
        <v>12.111</v>
      </c>
      <c r="G29" s="214">
        <v>7500</v>
      </c>
      <c r="H29" s="214">
        <v>42500</v>
      </c>
      <c r="I29" s="214"/>
      <c r="J29" s="215">
        <v>52162.111000000004</v>
      </c>
    </row>
    <row r="30" spans="1:10" s="28" customFormat="1" ht="15.75">
      <c r="A30" s="213" t="s">
        <v>27</v>
      </c>
      <c r="B30" s="214"/>
      <c r="C30" s="214"/>
      <c r="D30" s="214"/>
      <c r="E30" s="214"/>
      <c r="F30" s="214"/>
      <c r="G30" s="214"/>
      <c r="H30" s="214"/>
      <c r="I30" s="214"/>
      <c r="J30" s="215">
        <v>0</v>
      </c>
    </row>
    <row r="31" spans="1:10" s="28" customFormat="1" ht="15.75">
      <c r="A31" s="213" t="s">
        <v>28</v>
      </c>
      <c r="B31" s="214">
        <v>90</v>
      </c>
      <c r="C31" s="214">
        <v>32</v>
      </c>
      <c r="D31" s="214"/>
      <c r="E31" s="214"/>
      <c r="F31" s="214">
        <v>6.277</v>
      </c>
      <c r="G31" s="214"/>
      <c r="H31" s="214"/>
      <c r="I31" s="214"/>
      <c r="J31" s="215">
        <v>128.277</v>
      </c>
    </row>
    <row r="32" spans="1:10" s="28" customFormat="1" ht="15.75">
      <c r="A32" s="213" t="s">
        <v>29</v>
      </c>
      <c r="B32" s="214">
        <v>100</v>
      </c>
      <c r="C32" s="214">
        <v>25</v>
      </c>
      <c r="D32" s="214"/>
      <c r="E32" s="214"/>
      <c r="F32" s="214">
        <v>185.797</v>
      </c>
      <c r="G32" s="214"/>
      <c r="H32" s="214"/>
      <c r="I32" s="214"/>
      <c r="J32" s="215">
        <v>310.797</v>
      </c>
    </row>
    <row r="33" spans="1:10" s="28" customFormat="1" ht="15.75">
      <c r="A33" s="213" t="s">
        <v>30</v>
      </c>
      <c r="B33" s="214"/>
      <c r="C33" s="214"/>
      <c r="D33" s="214"/>
      <c r="E33" s="214">
        <v>20.841</v>
      </c>
      <c r="F33" s="214">
        <v>101.983</v>
      </c>
      <c r="G33" s="214"/>
      <c r="H33" s="214"/>
      <c r="I33" s="214"/>
      <c r="J33" s="215">
        <v>122.82400000000001</v>
      </c>
    </row>
    <row r="34" spans="1:10" s="28" customFormat="1" ht="15.75">
      <c r="A34" s="213" t="s">
        <v>31</v>
      </c>
      <c r="B34" s="214">
        <v>100</v>
      </c>
      <c r="C34" s="214">
        <v>45</v>
      </c>
      <c r="D34" s="214"/>
      <c r="E34" s="214"/>
      <c r="F34" s="214">
        <v>170</v>
      </c>
      <c r="G34" s="214"/>
      <c r="H34" s="214"/>
      <c r="I34" s="214"/>
      <c r="J34" s="215">
        <v>315</v>
      </c>
    </row>
    <row r="35" spans="1:10" s="28" customFormat="1" ht="15.75">
      <c r="A35" s="213" t="s">
        <v>32</v>
      </c>
      <c r="B35" s="214">
        <v>163.294</v>
      </c>
      <c r="C35" s="214"/>
      <c r="D35" s="214"/>
      <c r="E35" s="214"/>
      <c r="F35" s="214">
        <v>0.943</v>
      </c>
      <c r="G35" s="214"/>
      <c r="H35" s="214"/>
      <c r="I35" s="214"/>
      <c r="J35" s="215">
        <v>164.23700000000002</v>
      </c>
    </row>
    <row r="36" spans="1:10" s="28" customFormat="1" ht="15.75">
      <c r="A36" s="213" t="s">
        <v>34</v>
      </c>
      <c r="B36" s="214">
        <v>100</v>
      </c>
      <c r="C36" s="214"/>
      <c r="D36" s="214"/>
      <c r="E36" s="214"/>
      <c r="F36" s="214"/>
      <c r="G36" s="214"/>
      <c r="H36" s="214"/>
      <c r="I36" s="214"/>
      <c r="J36" s="215">
        <v>100</v>
      </c>
    </row>
    <row r="37" spans="1:10" s="28" customFormat="1" ht="15.75">
      <c r="A37" s="213" t="s">
        <v>35</v>
      </c>
      <c r="B37" s="214">
        <v>100</v>
      </c>
      <c r="C37" s="214"/>
      <c r="D37" s="214"/>
      <c r="E37" s="214"/>
      <c r="F37" s="214">
        <v>16.044</v>
      </c>
      <c r="G37" s="214"/>
      <c r="H37" s="214"/>
      <c r="I37" s="214"/>
      <c r="J37" s="215">
        <v>116.044</v>
      </c>
    </row>
    <row r="38" spans="1:10" s="28" customFormat="1" ht="15.75">
      <c r="A38" s="213" t="s">
        <v>184</v>
      </c>
      <c r="B38" s="214">
        <v>30</v>
      </c>
      <c r="C38" s="214"/>
      <c r="D38" s="214"/>
      <c r="E38" s="214"/>
      <c r="F38" s="214"/>
      <c r="G38" s="214"/>
      <c r="H38" s="214"/>
      <c r="I38" s="214"/>
      <c r="J38" s="215">
        <v>30</v>
      </c>
    </row>
    <row r="39" spans="1:10" s="28" customFormat="1" ht="15.75">
      <c r="A39" s="213" t="s">
        <v>186</v>
      </c>
      <c r="B39" s="214"/>
      <c r="C39" s="214"/>
      <c r="D39" s="214"/>
      <c r="E39" s="214"/>
      <c r="F39" s="214">
        <v>57.665</v>
      </c>
      <c r="G39" s="214"/>
      <c r="H39" s="214"/>
      <c r="I39" s="214"/>
      <c r="J39" s="215">
        <v>57.665</v>
      </c>
    </row>
    <row r="40" spans="1:10" s="28" customFormat="1" ht="15.75">
      <c r="A40" s="213" t="s">
        <v>508</v>
      </c>
      <c r="B40" s="214">
        <v>40</v>
      </c>
      <c r="C40" s="214">
        <v>60</v>
      </c>
      <c r="D40" s="214"/>
      <c r="E40" s="214"/>
      <c r="F40" s="214"/>
      <c r="G40" s="214"/>
      <c r="H40" s="214"/>
      <c r="I40" s="214"/>
      <c r="J40" s="215">
        <v>100</v>
      </c>
    </row>
    <row r="41" spans="1:10" s="28" customFormat="1" ht="15.75">
      <c r="A41" s="213" t="s">
        <v>36</v>
      </c>
      <c r="B41" s="214"/>
      <c r="C41" s="214"/>
      <c r="D41" s="214"/>
      <c r="E41" s="214"/>
      <c r="F41" s="214"/>
      <c r="G41" s="214"/>
      <c r="H41" s="214"/>
      <c r="I41" s="214"/>
      <c r="J41" s="215">
        <v>0</v>
      </c>
    </row>
    <row r="42" spans="1:10" s="28" customFormat="1" ht="15.75">
      <c r="A42" s="213" t="s">
        <v>653</v>
      </c>
      <c r="B42" s="214">
        <v>100</v>
      </c>
      <c r="C42" s="214">
        <v>45</v>
      </c>
      <c r="D42" s="214"/>
      <c r="E42" s="214"/>
      <c r="F42" s="214">
        <v>56.342</v>
      </c>
      <c r="G42" s="214"/>
      <c r="H42" s="214"/>
      <c r="I42" s="214"/>
      <c r="J42" s="215">
        <v>201.34199999999998</v>
      </c>
    </row>
    <row r="43" spans="1:10" s="28" customFormat="1" ht="15.75">
      <c r="A43" s="213" t="s">
        <v>37</v>
      </c>
      <c r="B43" s="214">
        <v>40</v>
      </c>
      <c r="C43" s="214"/>
      <c r="D43" s="214"/>
      <c r="E43" s="214"/>
      <c r="F43" s="214"/>
      <c r="G43" s="214"/>
      <c r="H43" s="214"/>
      <c r="I43" s="214"/>
      <c r="J43" s="215">
        <v>40</v>
      </c>
    </row>
    <row r="44" spans="1:10" s="28" customFormat="1" ht="15.75">
      <c r="A44" s="213" t="s">
        <v>38</v>
      </c>
      <c r="B44" s="214">
        <v>70</v>
      </c>
      <c r="C44" s="214">
        <v>20</v>
      </c>
      <c r="D44" s="214"/>
      <c r="E44" s="214"/>
      <c r="F44" s="214"/>
      <c r="G44" s="214"/>
      <c r="H44" s="214"/>
      <c r="I44" s="214"/>
      <c r="J44" s="215">
        <v>90</v>
      </c>
    </row>
    <row r="45" spans="1:10" s="28" customFormat="1" ht="15.75">
      <c r="A45" s="213" t="s">
        <v>39</v>
      </c>
      <c r="B45" s="214">
        <v>90</v>
      </c>
      <c r="C45" s="214"/>
      <c r="D45" s="214"/>
      <c r="E45" s="214"/>
      <c r="F45" s="214"/>
      <c r="G45" s="214"/>
      <c r="H45" s="214"/>
      <c r="I45" s="214"/>
      <c r="J45" s="215">
        <v>90</v>
      </c>
    </row>
    <row r="46" spans="1:10" s="28" customFormat="1" ht="15.75">
      <c r="A46" s="213" t="s">
        <v>40</v>
      </c>
      <c r="B46" s="214">
        <v>60</v>
      </c>
      <c r="C46" s="214">
        <v>30</v>
      </c>
      <c r="D46" s="214"/>
      <c r="E46" s="214"/>
      <c r="F46" s="214"/>
      <c r="G46" s="214"/>
      <c r="H46" s="214"/>
      <c r="I46" s="214"/>
      <c r="J46" s="215">
        <v>90</v>
      </c>
    </row>
    <row r="47" spans="1:10" s="28" customFormat="1" ht="15.75">
      <c r="A47" s="213" t="s">
        <v>41</v>
      </c>
      <c r="B47" s="214">
        <v>145</v>
      </c>
      <c r="C47" s="214">
        <v>80</v>
      </c>
      <c r="D47" s="214"/>
      <c r="E47" s="214"/>
      <c r="F47" s="214">
        <v>16.047</v>
      </c>
      <c r="G47" s="214"/>
      <c r="H47" s="214"/>
      <c r="I47" s="214"/>
      <c r="J47" s="215">
        <v>241.047</v>
      </c>
    </row>
    <row r="48" spans="1:10" s="28" customFormat="1" ht="15.75">
      <c r="A48" s="213" t="s">
        <v>42</v>
      </c>
      <c r="B48" s="214">
        <v>50</v>
      </c>
      <c r="C48" s="214"/>
      <c r="D48" s="214"/>
      <c r="E48" s="214"/>
      <c r="F48" s="214"/>
      <c r="G48" s="214"/>
      <c r="H48" s="214"/>
      <c r="I48" s="214"/>
      <c r="J48" s="215">
        <v>50</v>
      </c>
    </row>
    <row r="49" spans="1:10" s="28" customFormat="1" ht="15.75">
      <c r="A49" s="213" t="s">
        <v>185</v>
      </c>
      <c r="B49" s="214"/>
      <c r="C49" s="214"/>
      <c r="D49" s="214"/>
      <c r="E49" s="214"/>
      <c r="F49" s="214">
        <v>2</v>
      </c>
      <c r="G49" s="214"/>
      <c r="H49" s="214"/>
      <c r="I49" s="214"/>
      <c r="J49" s="215">
        <v>2</v>
      </c>
    </row>
    <row r="50" spans="1:10" s="28" customFormat="1" ht="15.75">
      <c r="A50" s="213" t="s">
        <v>15</v>
      </c>
      <c r="B50" s="214"/>
      <c r="C50" s="214"/>
      <c r="D50" s="214"/>
      <c r="E50" s="214"/>
      <c r="F50" s="214"/>
      <c r="G50" s="214"/>
      <c r="H50" s="214"/>
      <c r="I50" s="214"/>
      <c r="J50" s="215">
        <v>0</v>
      </c>
    </row>
    <row r="51" spans="1:10" s="28" customFormat="1" ht="15.75">
      <c r="A51" s="213" t="s">
        <v>16</v>
      </c>
      <c r="B51" s="214">
        <v>85</v>
      </c>
      <c r="C51" s="214"/>
      <c r="D51" s="214"/>
      <c r="E51" s="214"/>
      <c r="F51" s="214">
        <v>8.76</v>
      </c>
      <c r="G51" s="214"/>
      <c r="H51" s="214"/>
      <c r="I51" s="214"/>
      <c r="J51" s="215">
        <v>93.76</v>
      </c>
    </row>
    <row r="52" spans="1:10" s="28" customFormat="1" ht="15.75">
      <c r="A52" s="213" t="s">
        <v>17</v>
      </c>
      <c r="B52" s="214">
        <v>55</v>
      </c>
      <c r="C52" s="214">
        <v>45</v>
      </c>
      <c r="D52" s="214"/>
      <c r="E52" s="214"/>
      <c r="F52" s="214"/>
      <c r="G52" s="214"/>
      <c r="H52" s="214"/>
      <c r="I52" s="214"/>
      <c r="J52" s="215">
        <v>100</v>
      </c>
    </row>
    <row r="53" spans="1:10" s="28" customFormat="1" ht="15.75">
      <c r="A53" s="213" t="s">
        <v>18</v>
      </c>
      <c r="B53" s="214">
        <v>45</v>
      </c>
      <c r="C53" s="214">
        <v>40</v>
      </c>
      <c r="D53" s="214"/>
      <c r="E53" s="214"/>
      <c r="F53" s="214"/>
      <c r="G53" s="214"/>
      <c r="H53" s="214"/>
      <c r="I53" s="214"/>
      <c r="J53" s="215">
        <v>85</v>
      </c>
    </row>
    <row r="54" spans="1:10" s="28" customFormat="1" ht="15.75">
      <c r="A54" s="213" t="s">
        <v>19</v>
      </c>
      <c r="B54" s="214">
        <v>30</v>
      </c>
      <c r="C54" s="214"/>
      <c r="D54" s="214">
        <v>14.996</v>
      </c>
      <c r="E54" s="214"/>
      <c r="F54" s="214"/>
      <c r="G54" s="214"/>
      <c r="H54" s="214"/>
      <c r="I54" s="214"/>
      <c r="J54" s="215">
        <v>44.996</v>
      </c>
    </row>
    <row r="55" spans="1:10" s="28" customFormat="1" ht="15.75">
      <c r="A55" s="213" t="s">
        <v>20</v>
      </c>
      <c r="B55" s="214">
        <v>35</v>
      </c>
      <c r="C55" s="214"/>
      <c r="D55" s="214"/>
      <c r="E55" s="214"/>
      <c r="F55" s="214"/>
      <c r="G55" s="214"/>
      <c r="H55" s="214"/>
      <c r="I55" s="214"/>
      <c r="J55" s="215">
        <v>35</v>
      </c>
    </row>
    <row r="56" spans="1:10" s="67" customFormat="1" ht="15.75">
      <c r="A56" s="216" t="s">
        <v>244</v>
      </c>
      <c r="B56" s="215">
        <v>3671.294</v>
      </c>
      <c r="C56" s="215">
        <v>1750</v>
      </c>
      <c r="D56" s="215">
        <v>40.512</v>
      </c>
      <c r="E56" s="215">
        <v>20.841</v>
      </c>
      <c r="F56" s="215">
        <v>1317.5180000000003</v>
      </c>
      <c r="G56" s="215">
        <v>7500</v>
      </c>
      <c r="H56" s="215">
        <v>42500</v>
      </c>
      <c r="I56" s="215">
        <v>0</v>
      </c>
      <c r="J56" s="215">
        <v>56800.165</v>
      </c>
    </row>
    <row r="57" spans="1:10" s="67" customFormat="1" ht="15.75">
      <c r="A57" s="217" t="s">
        <v>648</v>
      </c>
      <c r="B57" s="215"/>
      <c r="C57" s="215"/>
      <c r="D57" s="215"/>
      <c r="E57" s="215"/>
      <c r="F57" s="215"/>
      <c r="G57" s="215"/>
      <c r="H57" s="215"/>
      <c r="I57" s="215">
        <v>500</v>
      </c>
      <c r="J57" s="215">
        <v>500</v>
      </c>
    </row>
    <row r="58" spans="1:10" s="67" customFormat="1" ht="15.75">
      <c r="A58" s="216" t="s">
        <v>154</v>
      </c>
      <c r="B58" s="215">
        <v>3671.294</v>
      </c>
      <c r="C58" s="215">
        <v>1750</v>
      </c>
      <c r="D58" s="215">
        <v>40.512</v>
      </c>
      <c r="E58" s="215">
        <v>20.841</v>
      </c>
      <c r="F58" s="215">
        <v>1317.5180000000003</v>
      </c>
      <c r="G58" s="215">
        <v>7500</v>
      </c>
      <c r="H58" s="215">
        <v>42500</v>
      </c>
      <c r="I58" s="215">
        <v>500</v>
      </c>
      <c r="J58" s="215">
        <v>57300.165</v>
      </c>
    </row>
    <row r="64" ht="12.75">
      <c r="B64" s="219"/>
    </row>
    <row r="65" ht="12.75">
      <c r="B65" s="219"/>
    </row>
  </sheetData>
  <sheetProtection/>
  <mergeCells count="12">
    <mergeCell ref="I8:I9"/>
    <mergeCell ref="H8:H9"/>
    <mergeCell ref="G8:G9"/>
    <mergeCell ref="D8:F8"/>
    <mergeCell ref="I1:J1"/>
    <mergeCell ref="I2:J2"/>
    <mergeCell ref="F3:J3"/>
    <mergeCell ref="A5:J5"/>
    <mergeCell ref="J8:J10"/>
    <mergeCell ref="A8:A9"/>
    <mergeCell ref="B8:B9"/>
    <mergeCell ref="C8:C9"/>
  </mergeCells>
  <printOptions/>
  <pageMargins left="1.1811023622047245" right="0.3937007874015748" top="0.7874015748031497" bottom="0.7874015748031497" header="0.5118110236220472" footer="0.5118110236220472"/>
  <pageSetup firstPageNumber="23" useFirstPageNumber="1" fitToHeight="1" fitToWidth="1" horizontalDpi="600" verticalDpi="600" orientation="portrait" paperSize="9" scale="42"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Brat</dc:creator>
  <cp:keywords/>
  <dc:description/>
  <cp:lastModifiedBy>User</cp:lastModifiedBy>
  <cp:lastPrinted>2012-04-24T13:00:54Z</cp:lastPrinted>
  <dcterms:created xsi:type="dcterms:W3CDTF">2003-12-10T21:35:36Z</dcterms:created>
  <dcterms:modified xsi:type="dcterms:W3CDTF">2012-04-24T15:53:34Z</dcterms:modified>
  <cp:category/>
  <cp:version/>
  <cp:contentType/>
  <cp:contentStatus/>
</cp:coreProperties>
</file>