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1"/>
  </bookViews>
  <sheets>
    <sheet name="РЕАБИЛИТАЦИЯ - заходи 2008-11" sheetId="1" r:id="rId1"/>
    <sheet name="МОДЕРН -- 2010-2014 _09.11.09" sheetId="2" r:id="rId2"/>
  </sheets>
  <definedNames>
    <definedName name="_xlnm.Print_Titles" localSheetId="1">'МОДЕРН -- 2010-2014 _09.11.09'!$8:$10</definedName>
    <definedName name="_xlnm.Print_Area" localSheetId="1">'МОДЕРН -- 2010-2014 _09.11.09'!$A$1:$AJ$368</definedName>
    <definedName name="_xlnm.Print_Area" localSheetId="0">'РЕАБИЛИТАЦИЯ - заходи 2008-11'!$A$1:$W$222</definedName>
  </definedNames>
  <calcPr fullCalcOnLoad="1"/>
</workbook>
</file>

<file path=xl/sharedStrings.xml><?xml version="1.0" encoding="utf-8"?>
<sst xmlns="http://schemas.openxmlformats.org/spreadsheetml/2006/main" count="845" uniqueCount="231">
  <si>
    <t>2008 рік</t>
  </si>
  <si>
    <t>Найменування завдання</t>
  </si>
  <si>
    <t>Найменування заходу</t>
  </si>
  <si>
    <t>державний бюджет</t>
  </si>
  <si>
    <t>обласний бюджет</t>
  </si>
  <si>
    <t>міський (районний) бюджет</t>
  </si>
  <si>
    <t>2009 рік</t>
  </si>
  <si>
    <t>2010 рік</t>
  </si>
  <si>
    <t>2011 рік</t>
  </si>
  <si>
    <t>Додаток 2</t>
  </si>
  <si>
    <t>Завдання і заходи,</t>
  </si>
  <si>
    <t>А</t>
  </si>
  <si>
    <t>Очікуваний результат</t>
  </si>
  <si>
    <t>м.Димитрове</t>
  </si>
  <si>
    <t>м.Дружківка</t>
  </si>
  <si>
    <t>м.Єнакієве</t>
  </si>
  <si>
    <t>м.Жданівка</t>
  </si>
  <si>
    <t>м.Іловайськ</t>
  </si>
  <si>
    <t>м.Кіровське</t>
  </si>
  <si>
    <t>м.Костянтинівка</t>
  </si>
  <si>
    <t>м.Краматорськ</t>
  </si>
  <si>
    <t>м.Красний Лиман</t>
  </si>
  <si>
    <t>м.Слов'янськ</t>
  </si>
  <si>
    <t>м.Сніжне</t>
  </si>
  <si>
    <t>м.Торез</t>
  </si>
  <si>
    <t>м.Харцизьк</t>
  </si>
  <si>
    <t>м.Часів-Яр</t>
  </si>
  <si>
    <t>м.Шахтарськ</t>
  </si>
  <si>
    <t>м.Ясинувата</t>
  </si>
  <si>
    <t>Амвросіївський р-н</t>
  </si>
  <si>
    <t>Волноваський р-н</t>
  </si>
  <si>
    <t>Артемівський р-н</t>
  </si>
  <si>
    <t>Новоазовський р-н</t>
  </si>
  <si>
    <t>Ясинуватський р-н</t>
  </si>
  <si>
    <t>РАЗОМ:</t>
  </si>
  <si>
    <t>м.Дзержинськ</t>
  </si>
  <si>
    <t>м.Докучаєвськ</t>
  </si>
  <si>
    <t>м.Селидове</t>
  </si>
  <si>
    <t>Олександрівський р-н</t>
  </si>
  <si>
    <t>Костянтинівський р-н</t>
  </si>
  <si>
    <t>Першотравневий р-н</t>
  </si>
  <si>
    <t>Слов'янський р-н</t>
  </si>
  <si>
    <t>Старобешівський р-н</t>
  </si>
  <si>
    <t>Тельманівський р-н</t>
  </si>
  <si>
    <t>м.Єнакієве  - 2 од.</t>
  </si>
  <si>
    <t>м.Краматорськ - 1 од.</t>
  </si>
  <si>
    <t>м.Святогірськ  - 1 од.</t>
  </si>
  <si>
    <t>м.Ясинувата  - 1 од.</t>
  </si>
  <si>
    <t>ВСЬОГО:</t>
  </si>
  <si>
    <t>П.П. Шушарин</t>
  </si>
  <si>
    <t>Вик. Шульга А.О.</t>
  </si>
  <si>
    <t>м.Слов'янськ  - 4 од.</t>
  </si>
  <si>
    <t>Прогнозний обсяг фінансових ресурсів для виконання заходів, тис. грн.</t>
  </si>
  <si>
    <t>м.Дебальцеве</t>
  </si>
  <si>
    <t xml:space="preserve">Економія електроенергії, млн. кВт*год/рік </t>
  </si>
  <si>
    <t>Всього</t>
  </si>
  <si>
    <t>кошти підприємст-ва</t>
  </si>
  <si>
    <t>м.Дружківка  - 1 од.</t>
  </si>
  <si>
    <t>м.Красний Лиман-1од</t>
  </si>
  <si>
    <t xml:space="preserve">Економія прир. газу при реаліза-ції заходу за роками, тис.м3/рік             </t>
  </si>
  <si>
    <t xml:space="preserve">Економія природного газу при реалізації заходу за роками, тис.м3/рік </t>
  </si>
  <si>
    <t xml:space="preserve">1. Реконструкція котелень з  впровад-женням високоефек-тивних котлів з ККД не нижче 91%, влаштування частотно-регулюючих електроприводів, приладів обліку теплової енергії та природного газу:        </t>
  </si>
  <si>
    <t xml:space="preserve">1. Знизити собівартість вироблення теплової енергії та підвищити якість послуг з теплопостачан-ня за рахунок реконструкції котелень із заміною низькоефектив-них котлів та  закриття малоефектив-них котелень з переключенням споживачив </t>
  </si>
  <si>
    <t>2.1. Знизити втрати теплової енергії при транспортуванні її до споживачів за рахунок заміни теплових мереж від котелень на труби з пінополіуретановою ізоляцією (ППУ)</t>
  </si>
  <si>
    <t>2.2. Знизити втрати теплової енергії при транспорту-ванні її до споживачів за рахунок заміни теплових мереж від котелень на  труби ізопрофлекс та касафлекс</t>
  </si>
  <si>
    <t>3. Знизити собівартість вироблення теплової енергії шляхом впровадження комбінованого вироблення електричної та теплової енергії</t>
  </si>
  <si>
    <t>4. Підвищити ККД котлоагрегатів, забезпечити високу надійність їх роботи та поліпшити екологічні показники при виробленні теплової енергії</t>
  </si>
  <si>
    <t>5. Знизити собівартість вироблення теплоенергії шляхом економії природного газу та електро-енергії за рахунок впровадження індивідуальних теплових пунктів (ІТП) та допоміжного обладнання в котельнях</t>
  </si>
  <si>
    <t xml:space="preserve">1. Капітальний ремонт теплових мереж із застосуванням труб у пінополіуретановій ізоляції              </t>
  </si>
  <si>
    <t>2. Реконструкція теплових мереж із впровадженням труб ізопрофлекс та касафлекс</t>
  </si>
  <si>
    <t xml:space="preserve">Економія прир. газу при реалі-зації заходу за роками, тис.м3/рік            </t>
  </si>
  <si>
    <t>2. Впровадження сучасних приладів обліку теплової енергії та природного газу, діагностики і контролю</t>
  </si>
  <si>
    <t xml:space="preserve">1. Влаштування систем диспетчеризації котелень </t>
  </si>
  <si>
    <t>6. Забезпечити надійну безпечну роботу котелень в автоматичному режимі шляхом впровадження приладів контролю, систем диспетчеризації, управління і автоматизації теплогенеру-ючих об'єктів</t>
  </si>
  <si>
    <t xml:space="preserve">Економія природного газу, тис.м3/рік            </t>
  </si>
  <si>
    <t>2. Забезпечення захисту (ізоляції) від руйнування витяжних каналів сучасними матеріалами під час експлуатації теплоутилізаторів</t>
  </si>
  <si>
    <t xml:space="preserve">Після ізоляції внутрішніх поверхонь буде дотримана цілісність димохідних каналів </t>
  </si>
  <si>
    <r>
      <t>1. Впро</t>
    </r>
    <r>
      <rPr>
        <sz val="8"/>
        <rFont val="Arial Cyr"/>
        <family val="2"/>
      </rPr>
      <t xml:space="preserve">вадження сучасних теплоутилі-заторів за котлами </t>
    </r>
  </si>
  <si>
    <r>
      <t xml:space="preserve">7. </t>
    </r>
    <r>
      <rPr>
        <sz val="8"/>
        <rFont val="Arial Cyr"/>
        <family val="2"/>
      </rPr>
      <t>Знизити собівартість вироблення теплової енергії за рахунок утилізації теплоти відхідних газів котлоагрегатів</t>
    </r>
  </si>
  <si>
    <t>1. Використання технології низькопотенційних відновлюваних джерел енергії - теплові насоси</t>
  </si>
  <si>
    <t>8. Знизити споживання вичерпних паливно-єнергетичних ресурсів за рахунок впро-вадження аль-тернативних джерел енергії</t>
  </si>
  <si>
    <t>2. Використання біомаси (соломи) для заміщення природно-го газу при виробниц-тві теплової енергії</t>
  </si>
  <si>
    <t xml:space="preserve">РАЗОМ: </t>
  </si>
  <si>
    <t>Економія пали-ва, тис.т.у.п./рік; скорочення штату працівників</t>
  </si>
  <si>
    <t>Очікуване заміщення палива біомасою,       тис. т.у.п./рік</t>
  </si>
  <si>
    <t>Очікувана економія палива,                    тис. т.у.п./рік</t>
  </si>
  <si>
    <t>2000 тис.м3/рік, 2,0 млн.кВт*г/рік</t>
  </si>
  <si>
    <t>2000 тис.м3/рік, 1,9 млн.кВт*г/рік</t>
  </si>
  <si>
    <t>2000 тис.м3/рік, 2,1 млн.кВт*г/рік</t>
  </si>
  <si>
    <t>1000 тис.м3/рік, 0,9 млн.кВт*г/рік</t>
  </si>
  <si>
    <t>2000 тис.м3/рік, 2,5 млн.кВт*г/рік</t>
  </si>
  <si>
    <t>1000 тис.м3/рік, 0,8 млн.кВт*г/рік</t>
  </si>
  <si>
    <t>2900 тис.м3/рік, 3,0 млн.кВт*г/рік</t>
  </si>
  <si>
    <t>Забезпечення точних розраху-нків, вдоскона-лення контро-лю за станом мереж і облад-нання</t>
  </si>
  <si>
    <t xml:space="preserve">Економія природного газу (тис.м3/рік); електроенергії  (млн.кВт*г/рік) </t>
  </si>
  <si>
    <r>
      <t xml:space="preserve">13900 </t>
    </r>
    <r>
      <rPr>
        <b/>
        <sz val="6.5"/>
        <rFont val="Arial Cyr"/>
        <family val="0"/>
      </rPr>
      <t xml:space="preserve">тис.м3/рік,  </t>
    </r>
    <r>
      <rPr>
        <b/>
        <sz val="7"/>
        <rFont val="Arial Cyr"/>
        <family val="0"/>
      </rPr>
      <t xml:space="preserve">14,1 </t>
    </r>
    <r>
      <rPr>
        <b/>
        <sz val="6.5"/>
        <rFont val="Arial Cyr"/>
        <family val="0"/>
      </rPr>
      <t>млн.кВт*г/рік</t>
    </r>
  </si>
  <si>
    <t>1. Реконструкція котелень з впровад-женням когенерацій-них установок типу ДвГА</t>
  </si>
  <si>
    <t>1. Впровадження  ІТП, заміна внутрішніх мереж ГВП житлових будинків, заміна допоміжного облад-нання та влаштування частотно-регулюючих електроприводів котелень</t>
  </si>
  <si>
    <t xml:space="preserve">1. Впровадження струменево-нішевих пальникових прист-роїв (СНП) та МДГГ у котлах котелень </t>
  </si>
  <si>
    <r>
      <t xml:space="preserve">107352 </t>
    </r>
    <r>
      <rPr>
        <sz val="8"/>
        <rFont val="Arial Cyr"/>
        <family val="0"/>
      </rPr>
      <t xml:space="preserve">тис.м3    прир. газу/рік; </t>
    </r>
    <r>
      <rPr>
        <b/>
        <sz val="8"/>
        <rFont val="Arial Cyr"/>
        <family val="0"/>
      </rPr>
      <t xml:space="preserve">46,7 </t>
    </r>
    <r>
      <rPr>
        <sz val="8"/>
        <rFont val="Arial Cyr"/>
        <family val="0"/>
      </rPr>
      <t>млн. кВт*год/рік;</t>
    </r>
    <r>
      <rPr>
        <b/>
        <sz val="8"/>
        <rFont val="Arial Cyr"/>
        <family val="0"/>
      </rPr>
      <t xml:space="preserve"> 31,9</t>
    </r>
    <r>
      <rPr>
        <sz val="8"/>
        <rFont val="Arial Cyr"/>
        <family val="0"/>
      </rPr>
      <t>тис.туп./рік</t>
    </r>
  </si>
  <si>
    <t>передбачені на 2008-2011 роки відповідно до Програми ребілітації комунальної теплоенергетики</t>
  </si>
  <si>
    <t>ОКП "Донецьктеплокомуненерго"</t>
  </si>
  <si>
    <t>Технічний директор</t>
  </si>
  <si>
    <t>305 44 14</t>
  </si>
  <si>
    <t>передбачені на 2010-2014 роки відповідно до Регіональної програми модернізації систем теплопостачання</t>
  </si>
  <si>
    <t>Донецької області</t>
  </si>
  <si>
    <t>2012 рік</t>
  </si>
  <si>
    <t>2013 рік</t>
  </si>
  <si>
    <t>2014 рік</t>
  </si>
  <si>
    <t>м.Горлівка</t>
  </si>
  <si>
    <t>КП "Вуглик"</t>
  </si>
  <si>
    <t>м.Маріуполь</t>
  </si>
  <si>
    <t>м.Макіївка</t>
  </si>
  <si>
    <t>м.Донецьк</t>
  </si>
  <si>
    <t>м.Красноармійськ</t>
  </si>
  <si>
    <t>ОКП  "Донецьк-теплокомун-енерго"</t>
  </si>
  <si>
    <t>ЗАТ "Горлівськ-тепломережа"</t>
  </si>
  <si>
    <t>КП "Тепло-мережа"</t>
  </si>
  <si>
    <t>КП "Красноар-мійськтепло-мережа"</t>
  </si>
  <si>
    <t>КП "Макіївка-тепломережа"</t>
  </si>
  <si>
    <t>РАЗОМ по заходу:</t>
  </si>
  <si>
    <t>Відповідальний виконавець</t>
  </si>
  <si>
    <t>м.Святогірськ</t>
  </si>
  <si>
    <t>Кіль-кість одиниць, які впро-ваджу-ються, од.</t>
  </si>
  <si>
    <t>ККП "Донецькміськ-тепломережа"</t>
  </si>
  <si>
    <t>КВП "Крама-торська тепло-мережа"</t>
  </si>
  <si>
    <t>ККП "Маріуполь-тепломережа"</t>
  </si>
  <si>
    <t>Костянтинівський р.</t>
  </si>
  <si>
    <t>Олександрівський р.</t>
  </si>
  <si>
    <t>Першотравневий р.</t>
  </si>
  <si>
    <t>Старобешівський р.</t>
  </si>
  <si>
    <t>Всього за роками, тис. грн</t>
  </si>
  <si>
    <t>інші</t>
  </si>
  <si>
    <t>держав-ний бюджет</t>
  </si>
  <si>
    <t>облас-ний бюджет</t>
  </si>
  <si>
    <t>міський (район-ний) бюджет</t>
  </si>
  <si>
    <t>1.3. Реконструкція котелень з переведенням на електроенергію з метою заміщення твердого палива</t>
  </si>
  <si>
    <t xml:space="preserve">1.4. Виконання комплексної наладки котелень і теплових мереж </t>
  </si>
  <si>
    <t>20 + 1т</t>
  </si>
  <si>
    <t>53 + 2м</t>
  </si>
  <si>
    <t>все газ.</t>
  </si>
  <si>
    <t>2т</t>
  </si>
  <si>
    <t>Економія природного газу,млн.м3/рік, твердого та рідкого палива, тис.тонн</t>
  </si>
  <si>
    <t xml:space="preserve">Економія природного газу (млн.м3/рік); електроенергії  (млн.кВт*г/рік); води (тис.м3) </t>
  </si>
  <si>
    <t>Забезпечення точних розрахунків, вдосконалення контролю за станом мереж і обладнання</t>
  </si>
  <si>
    <t xml:space="preserve">Економія природного газу, млн.м3/рік            </t>
  </si>
  <si>
    <t>2,302 млн.м3</t>
  </si>
  <si>
    <t>18,821 млн.м3</t>
  </si>
  <si>
    <t>10 + 9т</t>
  </si>
  <si>
    <t>20,44 млн.м3;     0,375 тис.т. вугіл.; 0,074 тис.т. рідк.</t>
  </si>
  <si>
    <t>0,876 млн.м3</t>
  </si>
  <si>
    <t>Шахтерск №10 -- ???</t>
  </si>
  <si>
    <t>км погонний</t>
  </si>
  <si>
    <t xml:space="preserve">Економія прир. газу при реалізації заходу за роками, млн.м3/рік            </t>
  </si>
  <si>
    <t>4,6 млн.м3</t>
  </si>
  <si>
    <t>0,446 млн.м3</t>
  </si>
  <si>
    <t>1.2. Реконструкція котелень з  впровадженням допоміжного обладнання</t>
  </si>
  <si>
    <t>виробничі одиниці підприємства</t>
  </si>
  <si>
    <t>4,2 тис.т. вугілля, 1,11 тис.т. мазуту</t>
  </si>
  <si>
    <t>4,732 млн.м3,
1,03 тис.т вугілля</t>
  </si>
  <si>
    <t>Економія природного газу за роками, млн.м3/рік, вугілля, тис.тонн, рідкого палива, тис.тонн</t>
  </si>
  <si>
    <t>5,162 млн.м3</t>
  </si>
  <si>
    <t>5,861 млн.м3</t>
  </si>
  <si>
    <t>0,919 млн.м3</t>
  </si>
  <si>
    <t>0,701 млн.м3</t>
  </si>
  <si>
    <t>2,204 млн.м3</t>
  </si>
  <si>
    <t>3,98 млн.м3,
 0,557 тис.т вугілля</t>
  </si>
  <si>
    <t>3,22 млн.м3/рік, 0,224 тис.т./рік вугілля</t>
  </si>
  <si>
    <t>40,663 млн.м3, 6,01 тис.т вугілля, 1,11 тис.т. мазуту</t>
  </si>
  <si>
    <t>РАЗОМ  по ОКП "ДТКЕ":</t>
  </si>
  <si>
    <t xml:space="preserve">1.1. Реконструкція котелень з  впровадженням високоефективних котлів з ККД не нижче 91%:        </t>
  </si>
  <si>
    <t>5,1 тис.т. вугілля,
15,98 млн.кВт/рік</t>
  </si>
  <si>
    <t>0,21 тис.т. вугілля
0,592 млн.кВт/рік</t>
  </si>
  <si>
    <t>1,523 млн.м3</t>
  </si>
  <si>
    <t>28,95 млн.м3; 0,056 тис.т. вугіл.; 0,014 тис.т. рідк.</t>
  </si>
  <si>
    <t>82,558 млн.м3;     0,431 тис.т. вугіл.; 0,088 тис.т. рідк.</t>
  </si>
  <si>
    <t xml:space="preserve">2.1. Реконструкція теплових мереж із застосуванням труб у пінополіу-ретановій ізоляції              </t>
  </si>
  <si>
    <t>2.2. Реконструкція теплових мереж із впровадженням труб ізопрофлекс та  касафлекс</t>
  </si>
  <si>
    <t>0,19 тис.тонн вугіл</t>
  </si>
  <si>
    <t>0,64 млн.м3;         0,165 тис.т. вугіл.</t>
  </si>
  <si>
    <t>2,68 млн.м3;          0,074 тис.т. рідк.</t>
  </si>
  <si>
    <t>1,27 млн.м3;        0,02 тис.т. вугілля</t>
  </si>
  <si>
    <t xml:space="preserve">1. Впровадження високоефективних пальників з турбулізаторами, струменево-нішевих  (СНП), МДГГ та інших </t>
  </si>
  <si>
    <t xml:space="preserve">Економія природного газу за роками, млн.м3/рік            </t>
  </si>
  <si>
    <t>1,966 млн.м3, 0,408 млн.кВт*г,  534 тис.м3 води</t>
  </si>
  <si>
    <t>1,515 млн.м3, 0,312 млн.кВт*г,  508 тис.м3 води</t>
  </si>
  <si>
    <t>0,79 млн.м3,            0,192 млн.кВт*г,  168 тис.м3 води</t>
  </si>
  <si>
    <t>0,421 млн.м3,       0,114 млн.кВт*г,  220 тис.м3 води</t>
  </si>
  <si>
    <t>4,69 млн.м3,            1,03 млн.кВт*г,  1430 тис.м3 води</t>
  </si>
  <si>
    <t xml:space="preserve">2,275 млн.м3/рік; 0,2 млн.кВт*г/рік; </t>
  </si>
  <si>
    <t>0,211 млн.м3/рік; 0,114млн.кВт*г/рік; 176 тис.м3 води</t>
  </si>
  <si>
    <t>13,37 млн.м3/рік,    13,55 млн.кВт*г/рік</t>
  </si>
  <si>
    <t>5.1. Впровадження  ІТП, заміна внутрішніх мереж ГВП житлових будинків, заміна допоміжного облад-нання котелень</t>
  </si>
  <si>
    <t xml:space="preserve">5.2. Впровадження частотно-регулюючих електроприводів </t>
  </si>
  <si>
    <t xml:space="preserve">5.3. Заміна мережних насосів котелень на енергозберігаючі менш потужні </t>
  </si>
  <si>
    <t>котельні підприємства</t>
  </si>
  <si>
    <t>Економія ФЗП за рахунок скорочення штату працівників, млн.грн.</t>
  </si>
  <si>
    <t xml:space="preserve">6.1. Влаштування систем диспетчеризації котелень </t>
  </si>
  <si>
    <t>6.2. Впровадження сучасних приладів обліку теплової енергії та природ-ного газу, діагнос-тики і контролю</t>
  </si>
  <si>
    <r>
      <t>7.1. Впро</t>
    </r>
    <r>
      <rPr>
        <sz val="8"/>
        <rFont val="Arial Cyr"/>
        <family val="2"/>
      </rPr>
      <t>вадження сучасних тепло-утилізаторів за котлами середньої потужності</t>
    </r>
  </si>
  <si>
    <t>7.2. Забезпечення захисту (ізоляції) від руйнування витяжних каналів сучасними матеріалами під час експлуатації теплоутилізаторів</t>
  </si>
  <si>
    <t xml:space="preserve">0,188 тис.т. вугілля </t>
  </si>
  <si>
    <t xml:space="preserve">Очікуване скорочення споживання газу,                    млн. м3/рік; вугілля, тис.тонн </t>
  </si>
  <si>
    <t>1.5. Виконання хімічної очистки котлоагрегатів котелень</t>
  </si>
  <si>
    <t xml:space="preserve">Економія природного газу за роками, млн.м3/рік             </t>
  </si>
  <si>
    <t>Економія  електроенергії,  млн.кВт*г</t>
  </si>
  <si>
    <t>кошти підпри-ємства</t>
  </si>
  <si>
    <t>Наймену-вання завдання</t>
  </si>
  <si>
    <t>2. Знизити втрати теплової енергії при транспор-туванні її до споживачів за рахунок заміни теплових мереж від котелень на труби попередньо ізольовані пінополіуре-таном (ППУ)</t>
  </si>
  <si>
    <t>3. Знизити собівартість вироблення теплової енергії шляхом впроваджен-ня комбіно-ваного вироблення електричної та теплової енергії</t>
  </si>
  <si>
    <t>4. Підвищити ККД котлоаг-регатів, забезпечити високу надійність їх роботи та поліпшити екологічні показники при виробленні теплової енергії</t>
  </si>
  <si>
    <t xml:space="preserve">5. Знизити собівартість вироблення теплоенергії шляхом економії природного газу та електро-енергії за рахунок впроваджен-ня індивіду-альних теплових пунктів (ІТП) у споживачів та енергозбе-рігаючого допоміжного обладнання в котельнях </t>
  </si>
  <si>
    <t>6. Забезпе-чити надійну безпечну роботу котелень в автоматич-ному режимі шляхом впроваджен-ня приладів контролю, систем диспетчери-зації, управ-ління і авто-матизації теплогенеру-ючих об'єктів</t>
  </si>
  <si>
    <r>
      <t xml:space="preserve">7. </t>
    </r>
    <r>
      <rPr>
        <sz val="8"/>
        <rFont val="Arial Cyr"/>
        <family val="2"/>
      </rPr>
      <t>Знизити собівартість вироблення теплової енергії за рахунок утилізації теплоти відхідних газів котло-агрегатів</t>
    </r>
  </si>
  <si>
    <t>ВСЬОГО  ЗА  ПРОГРАМОЮ:</t>
  </si>
  <si>
    <t>1. Реконструкція котелень з впровад-женням когенераційних установок типу ДвГА</t>
  </si>
  <si>
    <t>13,884 млн.м3,      4,2 тис.т. вугілля, 1,11 тис.т. мазуту</t>
  </si>
  <si>
    <t>5,31 тис.т вугілл., 16,572 млн.кВт*г</t>
  </si>
  <si>
    <t>285,94 млн. м3 газу, 11,94 тис.т вугілля, 1,2 тис.т рідк. пал.,  156,3 млн. кВт*год</t>
  </si>
  <si>
    <t>20,555 млн.м3,            13,863 млн.кВт*г,  1606 тис.м3 води</t>
  </si>
  <si>
    <t>12,47млн.м3 газу, 0,188 тис.т вугіл.</t>
  </si>
  <si>
    <t>держ</t>
  </si>
  <si>
    <t>обл</t>
  </si>
  <si>
    <t>місц</t>
  </si>
  <si>
    <t>підпр.</t>
  </si>
  <si>
    <t>2010-2014</t>
  </si>
  <si>
    <t>Додаток 15</t>
  </si>
  <si>
    <t xml:space="preserve">1. Знизити собівартість вироблення теплової енергії та підвищити якість послуг з теплопос-тачання за рахунок реконструкції котелень із заміною низькоефек-тивних котлів, допоміжного обладнання та  закриття малоефек-тивних котелень з переклю-ченням споживачів </t>
  </si>
  <si>
    <t>8. Знизити споживання вичерпних паливно-енергетичних ресурсів за рахунок впро-вадження альтернатив-них джерел енергії</t>
  </si>
  <si>
    <t>м.Димитрів</t>
  </si>
  <si>
    <t>ЗАТ "Горлівка-тепломережа"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</si>
</sst>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000"/>
    <numFmt numFmtId="185" formatCode="0.0"/>
    <numFmt numFmtId="186" formatCode="0.0000000"/>
    <numFmt numFmtId="187" formatCode="0.000000"/>
    <numFmt numFmtId="188" formatCode="0.00000"/>
    <numFmt numFmtId="189" formatCode="[$-FC19]d\ mmmm\ yyyy\ &quot;г.&quot;"/>
    <numFmt numFmtId="190" formatCode="[$€-2]\ ###,000_);[Red]\([$€-2]\ ###,000\)"/>
    <numFmt numFmtId="191" formatCode="0.00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6"/>
      <name val="Arial Cyr"/>
      <family val="2"/>
    </font>
    <font>
      <i/>
      <sz val="7"/>
      <name val="Arial Cyr"/>
      <family val="0"/>
    </font>
    <font>
      <b/>
      <sz val="10"/>
      <name val="Arial Cyr"/>
      <family val="0"/>
    </font>
    <font>
      <sz val="7"/>
      <name val="Arial Cyr"/>
      <family val="2"/>
    </font>
    <font>
      <b/>
      <sz val="11"/>
      <name val="Arial Cyr"/>
      <family val="2"/>
    </font>
    <font>
      <sz val="8"/>
      <color indexed="10"/>
      <name val="Arial Cyr"/>
      <family val="2"/>
    </font>
    <font>
      <b/>
      <sz val="7"/>
      <name val="Arial Cyr"/>
      <family val="0"/>
    </font>
    <font>
      <sz val="7.5"/>
      <name val="Arial Cyr"/>
      <family val="2"/>
    </font>
    <font>
      <i/>
      <sz val="5"/>
      <name val="Arial Cyr"/>
      <family val="0"/>
    </font>
    <font>
      <sz val="5"/>
      <name val="Arial Cyr"/>
      <family val="0"/>
    </font>
    <font>
      <b/>
      <sz val="6.5"/>
      <name val="Arial Cyr"/>
      <family val="0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20"/>
      <color indexed="10"/>
      <name val="Arial Cyr"/>
      <family val="0"/>
    </font>
    <font>
      <b/>
      <i/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wrapText="1"/>
    </xf>
    <xf numFmtId="185" fontId="3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3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5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3" fillId="33" borderId="0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Border="1" applyAlignment="1">
      <alignment vertical="top" wrapText="1"/>
    </xf>
    <xf numFmtId="0" fontId="11" fillId="0" borderId="0" xfId="0" applyFont="1" applyAlignment="1">
      <alignment horizontal="right" vertical="top"/>
    </xf>
    <xf numFmtId="0" fontId="3" fillId="0" borderId="17" xfId="0" applyFont="1" applyBorder="1" applyAlignment="1">
      <alignment vertical="top"/>
    </xf>
    <xf numFmtId="0" fontId="4" fillId="34" borderId="14" xfId="0" applyFont="1" applyFill="1" applyBorder="1" applyAlignment="1">
      <alignment/>
    </xf>
    <xf numFmtId="0" fontId="3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4" xfId="0" applyFont="1" applyFill="1" applyBorder="1" applyAlignment="1">
      <alignment vertical="top"/>
    </xf>
    <xf numFmtId="0" fontId="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/>
    </xf>
    <xf numFmtId="185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 vertical="top" wrapText="1"/>
    </xf>
    <xf numFmtId="185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1" fontId="4" fillId="34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vertical="top"/>
    </xf>
    <xf numFmtId="185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185" fontId="3" fillId="0" borderId="10" xfId="0" applyNumberFormat="1" applyFont="1" applyFill="1" applyBorder="1" applyAlignment="1">
      <alignment horizontal="left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left" vertical="top"/>
    </xf>
    <xf numFmtId="2" fontId="3" fillId="0" borderId="0" xfId="0" applyNumberFormat="1" applyFont="1" applyAlignment="1">
      <alignment/>
    </xf>
    <xf numFmtId="185" fontId="4" fillId="36" borderId="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top"/>
    </xf>
    <xf numFmtId="183" fontId="3" fillId="0" borderId="10" xfId="0" applyNumberFormat="1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83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83" fontId="4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183" fontId="3" fillId="0" borderId="10" xfId="0" applyNumberFormat="1" applyFont="1" applyFill="1" applyBorder="1" applyAlignment="1">
      <alignment horizontal="center" vertical="top" wrapText="1"/>
    </xf>
    <xf numFmtId="183" fontId="3" fillId="0" borderId="10" xfId="0" applyNumberFormat="1" applyFont="1" applyFill="1" applyBorder="1" applyAlignment="1">
      <alignment horizontal="center" vertical="top"/>
    </xf>
    <xf numFmtId="185" fontId="3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85" fontId="10" fillId="0" borderId="16" xfId="0" applyNumberFormat="1" applyFont="1" applyBorder="1" applyAlignment="1">
      <alignment horizontal="left"/>
    </xf>
    <xf numFmtId="185" fontId="10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" fontId="25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85" fontId="2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5" fontId="10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2"/>
  <sheetViews>
    <sheetView view="pageBreakPreview" zoomScale="115" zoomScaleSheetLayoutView="115" zoomScalePageLayoutView="0" workbookViewId="0" topLeftCell="A1">
      <pane xSplit="2" ySplit="9" topLeftCell="C18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182" sqref="X182"/>
    </sheetView>
  </sheetViews>
  <sheetFormatPr defaultColWidth="9.00390625" defaultRowHeight="12.75"/>
  <cols>
    <col min="1" max="1" width="12.125" style="0" customWidth="1"/>
    <col min="2" max="2" width="16.75390625" style="0" customWidth="1"/>
    <col min="3" max="3" width="7.625" style="0" customWidth="1"/>
    <col min="4" max="6" width="6.375" style="0" customWidth="1"/>
    <col min="7" max="7" width="5.625" style="0" customWidth="1"/>
    <col min="8" max="9" width="7.125" style="0" customWidth="1"/>
    <col min="10" max="11" width="6.375" style="0" customWidth="1"/>
    <col min="12" max="12" width="6.25390625" style="0" customWidth="1"/>
    <col min="13" max="13" width="7.625" style="0" customWidth="1"/>
    <col min="14" max="14" width="7.375" style="0" customWidth="1"/>
    <col min="15" max="16" width="6.375" style="0" customWidth="1"/>
    <col min="17" max="17" width="6.25390625" style="0" customWidth="1"/>
    <col min="18" max="18" width="7.625" style="0" customWidth="1"/>
    <col min="19" max="19" width="7.25390625" style="0" customWidth="1"/>
    <col min="20" max="22" width="6.375" style="0" customWidth="1"/>
    <col min="23" max="23" width="11.75390625" style="0" customWidth="1"/>
    <col min="24" max="24" width="6.125" style="0" customWidth="1"/>
    <col min="25" max="25" width="4.375" style="0" customWidth="1"/>
    <col min="26" max="27" width="4.25390625" style="0" customWidth="1"/>
    <col min="28" max="28" width="6.875" style="0" customWidth="1"/>
    <col min="29" max="29" width="6.00390625" style="0" customWidth="1"/>
    <col min="30" max="30" width="5.125" style="0" customWidth="1"/>
  </cols>
  <sheetData>
    <row r="1" ht="12.75">
      <c r="V1" s="30" t="s">
        <v>9</v>
      </c>
    </row>
    <row r="2" spans="1:23" ht="15">
      <c r="A2" s="267" t="s">
        <v>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5">
      <c r="A3" s="267" t="s">
        <v>100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</row>
    <row r="4" spans="1:23" ht="15">
      <c r="A4" s="267" t="s">
        <v>101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6" spans="1:23" s="6" customFormat="1" ht="15.75" customHeight="1">
      <c r="A6" s="263" t="s">
        <v>1</v>
      </c>
      <c r="B6" s="263" t="s">
        <v>2</v>
      </c>
      <c r="C6" s="264" t="s">
        <v>52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6"/>
      <c r="W6" s="263" t="s">
        <v>12</v>
      </c>
    </row>
    <row r="7" spans="1:27" s="6" customFormat="1" ht="11.25">
      <c r="A7" s="263"/>
      <c r="B7" s="263"/>
      <c r="C7" s="261" t="s">
        <v>55</v>
      </c>
      <c r="D7" s="260" t="s">
        <v>0</v>
      </c>
      <c r="E7" s="260"/>
      <c r="F7" s="260"/>
      <c r="G7" s="260"/>
      <c r="H7" s="261" t="s">
        <v>55</v>
      </c>
      <c r="I7" s="260" t="s">
        <v>6</v>
      </c>
      <c r="J7" s="260"/>
      <c r="K7" s="260"/>
      <c r="L7" s="260"/>
      <c r="M7" s="261" t="s">
        <v>55</v>
      </c>
      <c r="N7" s="260" t="s">
        <v>7</v>
      </c>
      <c r="O7" s="260"/>
      <c r="P7" s="260"/>
      <c r="Q7" s="260"/>
      <c r="R7" s="261" t="s">
        <v>55</v>
      </c>
      <c r="S7" s="260" t="s">
        <v>8</v>
      </c>
      <c r="T7" s="260"/>
      <c r="U7" s="260"/>
      <c r="V7" s="260"/>
      <c r="W7" s="263"/>
      <c r="X7" s="77"/>
      <c r="Y7" s="77"/>
      <c r="Z7" s="77"/>
      <c r="AA7" s="77"/>
    </row>
    <row r="8" spans="1:23" s="6" customFormat="1" ht="51" customHeight="1">
      <c r="A8" s="263"/>
      <c r="B8" s="263"/>
      <c r="C8" s="262"/>
      <c r="D8" s="1" t="s">
        <v>3</v>
      </c>
      <c r="E8" s="1" t="s">
        <v>4</v>
      </c>
      <c r="F8" s="1" t="s">
        <v>5</v>
      </c>
      <c r="G8" s="1" t="s">
        <v>56</v>
      </c>
      <c r="H8" s="262"/>
      <c r="I8" s="1" t="s">
        <v>3</v>
      </c>
      <c r="J8" s="1" t="s">
        <v>4</v>
      </c>
      <c r="K8" s="1" t="s">
        <v>5</v>
      </c>
      <c r="L8" s="1" t="s">
        <v>56</v>
      </c>
      <c r="M8" s="262"/>
      <c r="N8" s="1" t="s">
        <v>3</v>
      </c>
      <c r="O8" s="1" t="s">
        <v>4</v>
      </c>
      <c r="P8" s="1" t="s">
        <v>5</v>
      </c>
      <c r="Q8" s="1" t="s">
        <v>56</v>
      </c>
      <c r="R8" s="262"/>
      <c r="S8" s="1" t="s">
        <v>3</v>
      </c>
      <c r="T8" s="1" t="s">
        <v>4</v>
      </c>
      <c r="U8" s="1" t="s">
        <v>5</v>
      </c>
      <c r="V8" s="1" t="s">
        <v>56</v>
      </c>
      <c r="W8" s="263"/>
    </row>
    <row r="9" spans="1:23" s="75" customFormat="1" ht="9.75">
      <c r="A9" s="74" t="s">
        <v>11</v>
      </c>
      <c r="B9" s="74">
        <v>1</v>
      </c>
      <c r="C9" s="74">
        <v>2</v>
      </c>
      <c r="D9" s="74">
        <v>3</v>
      </c>
      <c r="E9" s="74">
        <v>4</v>
      </c>
      <c r="F9" s="74">
        <v>5</v>
      </c>
      <c r="G9" s="74">
        <v>6</v>
      </c>
      <c r="H9" s="74">
        <v>7</v>
      </c>
      <c r="I9" s="74">
        <v>8</v>
      </c>
      <c r="J9" s="74">
        <v>9</v>
      </c>
      <c r="K9" s="74">
        <v>10</v>
      </c>
      <c r="L9" s="74">
        <v>11</v>
      </c>
      <c r="M9" s="74">
        <v>12</v>
      </c>
      <c r="N9" s="74">
        <v>13</v>
      </c>
      <c r="O9" s="74">
        <v>14</v>
      </c>
      <c r="P9" s="74">
        <v>15</v>
      </c>
      <c r="Q9" s="74">
        <v>16</v>
      </c>
      <c r="R9" s="74">
        <v>17</v>
      </c>
      <c r="S9" s="74">
        <v>18</v>
      </c>
      <c r="T9" s="74">
        <v>19</v>
      </c>
      <c r="U9" s="74">
        <v>20</v>
      </c>
      <c r="V9" s="74">
        <v>21</v>
      </c>
      <c r="W9" s="74">
        <v>22</v>
      </c>
    </row>
    <row r="10" spans="1:23" s="2" customFormat="1" ht="123.75" customHeight="1">
      <c r="A10" s="255" t="s">
        <v>62</v>
      </c>
      <c r="B10" s="50" t="s">
        <v>61</v>
      </c>
      <c r="C10" s="31"/>
      <c r="D10" s="27"/>
      <c r="E10" s="7"/>
      <c r="F10" s="7"/>
      <c r="G10" s="7"/>
      <c r="H10" s="27"/>
      <c r="I10" s="27"/>
      <c r="J10" s="24"/>
      <c r="K10" s="27"/>
      <c r="L10" s="25"/>
      <c r="M10" s="4"/>
      <c r="N10" s="28"/>
      <c r="O10" s="25"/>
      <c r="P10" s="28"/>
      <c r="Q10" s="25"/>
      <c r="R10" s="4"/>
      <c r="S10" s="28"/>
      <c r="T10" s="25"/>
      <c r="U10" s="28"/>
      <c r="V10" s="25"/>
      <c r="W10" s="48" t="s">
        <v>60</v>
      </c>
    </row>
    <row r="11" spans="1:27" s="2" customFormat="1" ht="12" customHeight="1">
      <c r="A11" s="256"/>
      <c r="B11" s="50" t="s">
        <v>35</v>
      </c>
      <c r="C11" s="31"/>
      <c r="D11" s="27"/>
      <c r="E11" s="7"/>
      <c r="F11" s="7"/>
      <c r="G11" s="7"/>
      <c r="H11" s="88">
        <v>1500</v>
      </c>
      <c r="I11" s="28">
        <f>H11*0.65</f>
        <v>975</v>
      </c>
      <c r="J11" s="25">
        <f>H11*0.15</f>
        <v>225</v>
      </c>
      <c r="K11" s="28">
        <f>H11*0.1</f>
        <v>150</v>
      </c>
      <c r="L11" s="25">
        <f>H11*0.1</f>
        <v>150</v>
      </c>
      <c r="M11" s="73"/>
      <c r="N11" s="4"/>
      <c r="O11" s="4"/>
      <c r="P11" s="4"/>
      <c r="Q11" s="4"/>
      <c r="R11" s="4"/>
      <c r="S11" s="4"/>
      <c r="T11" s="4"/>
      <c r="U11" s="4"/>
      <c r="V11" s="4"/>
      <c r="W11" s="89">
        <v>350</v>
      </c>
      <c r="X11" s="125"/>
      <c r="Y11" s="126"/>
      <c r="AA11" s="33"/>
    </row>
    <row r="12" spans="1:27" s="2" customFormat="1" ht="12" customHeight="1">
      <c r="A12" s="256"/>
      <c r="B12" s="50" t="s">
        <v>13</v>
      </c>
      <c r="C12" s="87">
        <f aca="true" t="shared" si="0" ref="C12:C29">SUM(D12:G12)</f>
        <v>1349.7</v>
      </c>
      <c r="D12" s="27">
        <v>707</v>
      </c>
      <c r="E12" s="7">
        <v>240</v>
      </c>
      <c r="F12" s="7">
        <v>212.7</v>
      </c>
      <c r="G12" s="7">
        <v>190</v>
      </c>
      <c r="H12" s="88"/>
      <c r="I12" s="28"/>
      <c r="J12" s="25"/>
      <c r="K12" s="28"/>
      <c r="L12" s="25"/>
      <c r="M12" s="73"/>
      <c r="N12" s="4"/>
      <c r="O12" s="4"/>
      <c r="P12" s="4"/>
      <c r="Q12" s="4"/>
      <c r="R12" s="49"/>
      <c r="S12" s="4"/>
      <c r="T12" s="4"/>
      <c r="U12" s="4"/>
      <c r="V12" s="4"/>
      <c r="W12" s="89">
        <v>210</v>
      </c>
      <c r="X12" s="125"/>
      <c r="Y12" s="126"/>
      <c r="AA12" s="33"/>
    </row>
    <row r="13" spans="1:27" s="2" customFormat="1" ht="12" customHeight="1">
      <c r="A13" s="256"/>
      <c r="B13" s="3" t="s">
        <v>15</v>
      </c>
      <c r="C13" s="87">
        <f t="shared" si="0"/>
        <v>3494</v>
      </c>
      <c r="D13" s="4">
        <v>1079</v>
      </c>
      <c r="E13" s="4">
        <v>1920</v>
      </c>
      <c r="F13" s="4">
        <v>276</v>
      </c>
      <c r="G13" s="4">
        <v>219</v>
      </c>
      <c r="H13" s="88">
        <v>13500</v>
      </c>
      <c r="I13" s="28">
        <f aca="true" t="shared" si="1" ref="I13:I27">H13*0.65</f>
        <v>8775</v>
      </c>
      <c r="J13" s="25">
        <f aca="true" t="shared" si="2" ref="J13:J27">H13*0.15</f>
        <v>2025</v>
      </c>
      <c r="K13" s="28">
        <f aca="true" t="shared" si="3" ref="K13:K27">H13*0.1</f>
        <v>1350</v>
      </c>
      <c r="L13" s="25">
        <f aca="true" t="shared" si="4" ref="L13:L27">H13*0.1</f>
        <v>1350</v>
      </c>
      <c r="M13" s="52"/>
      <c r="N13" s="4"/>
      <c r="O13" s="4"/>
      <c r="P13" s="4"/>
      <c r="Q13" s="4"/>
      <c r="R13" s="49"/>
      <c r="S13" s="4"/>
      <c r="T13" s="4"/>
      <c r="U13" s="4"/>
      <c r="V13" s="4"/>
      <c r="W13" s="36">
        <v>3600</v>
      </c>
      <c r="X13" s="127"/>
      <c r="Y13" s="126"/>
      <c r="AA13" s="32"/>
    </row>
    <row r="14" spans="1:27" s="2" customFormat="1" ht="12" customHeight="1">
      <c r="A14" s="256"/>
      <c r="B14" s="3" t="s">
        <v>17</v>
      </c>
      <c r="C14" s="87">
        <f t="shared" si="0"/>
        <v>4620</v>
      </c>
      <c r="D14" s="4">
        <v>1000</v>
      </c>
      <c r="E14" s="4">
        <v>3300</v>
      </c>
      <c r="F14" s="4">
        <v>250</v>
      </c>
      <c r="G14" s="4">
        <v>70</v>
      </c>
      <c r="H14" s="88">
        <v>3000</v>
      </c>
      <c r="I14" s="28">
        <f t="shared" si="1"/>
        <v>1950</v>
      </c>
      <c r="J14" s="25">
        <f t="shared" si="2"/>
        <v>450</v>
      </c>
      <c r="K14" s="28">
        <f t="shared" si="3"/>
        <v>300</v>
      </c>
      <c r="L14" s="25">
        <f t="shared" si="4"/>
        <v>300</v>
      </c>
      <c r="M14" s="52"/>
      <c r="N14" s="4"/>
      <c r="O14" s="4"/>
      <c r="P14" s="4"/>
      <c r="Q14" s="4"/>
      <c r="R14" s="49"/>
      <c r="S14" s="4"/>
      <c r="T14" s="4"/>
      <c r="U14" s="4"/>
      <c r="V14" s="4"/>
      <c r="W14" s="36">
        <v>1600</v>
      </c>
      <c r="X14" s="127"/>
      <c r="Y14" s="126"/>
      <c r="AA14" s="32"/>
    </row>
    <row r="15" spans="1:27" s="2" customFormat="1" ht="12" customHeight="1">
      <c r="A15" s="256"/>
      <c r="B15" s="3" t="s">
        <v>18</v>
      </c>
      <c r="C15" s="87">
        <f t="shared" si="0"/>
        <v>2970</v>
      </c>
      <c r="D15" s="4">
        <v>1350</v>
      </c>
      <c r="E15" s="4">
        <v>1350</v>
      </c>
      <c r="F15" s="4"/>
      <c r="G15" s="4">
        <v>270</v>
      </c>
      <c r="H15" s="88">
        <v>5000</v>
      </c>
      <c r="I15" s="28">
        <f t="shared" si="1"/>
        <v>3250</v>
      </c>
      <c r="J15" s="25">
        <f t="shared" si="2"/>
        <v>750</v>
      </c>
      <c r="K15" s="28">
        <f t="shared" si="3"/>
        <v>500</v>
      </c>
      <c r="L15" s="25">
        <f t="shared" si="4"/>
        <v>500</v>
      </c>
      <c r="M15" s="52"/>
      <c r="N15" s="4"/>
      <c r="O15" s="4"/>
      <c r="P15" s="4"/>
      <c r="Q15" s="4"/>
      <c r="R15" s="49"/>
      <c r="S15" s="4"/>
      <c r="T15" s="4"/>
      <c r="U15" s="4"/>
      <c r="V15" s="4"/>
      <c r="W15" s="36">
        <v>1700</v>
      </c>
      <c r="X15" s="127"/>
      <c r="Y15" s="126"/>
      <c r="AA15" s="32"/>
    </row>
    <row r="16" spans="1:27" s="2" customFormat="1" ht="12" customHeight="1">
      <c r="A16" s="256"/>
      <c r="B16" s="3" t="s">
        <v>19</v>
      </c>
      <c r="C16" s="87">
        <f t="shared" si="0"/>
        <v>1300</v>
      </c>
      <c r="D16" s="36">
        <v>300</v>
      </c>
      <c r="E16" s="4">
        <v>900</v>
      </c>
      <c r="F16" s="4"/>
      <c r="G16" s="4">
        <v>100</v>
      </c>
      <c r="H16" s="88">
        <v>7000</v>
      </c>
      <c r="I16" s="28">
        <f t="shared" si="1"/>
        <v>4550</v>
      </c>
      <c r="J16" s="25">
        <f t="shared" si="2"/>
        <v>1050</v>
      </c>
      <c r="K16" s="28">
        <f t="shared" si="3"/>
        <v>700</v>
      </c>
      <c r="L16" s="25">
        <f t="shared" si="4"/>
        <v>700</v>
      </c>
      <c r="M16" s="52">
        <v>500</v>
      </c>
      <c r="N16" s="4">
        <f>M16*0.65</f>
        <v>325</v>
      </c>
      <c r="O16" s="4">
        <f>M16*0.15</f>
        <v>75</v>
      </c>
      <c r="P16" s="4">
        <f>M16*0.1</f>
        <v>50</v>
      </c>
      <c r="Q16" s="4">
        <f>M16*0.1</f>
        <v>50</v>
      </c>
      <c r="R16" s="49"/>
      <c r="S16" s="4"/>
      <c r="T16" s="4"/>
      <c r="U16" s="4"/>
      <c r="V16" s="4"/>
      <c r="W16" s="36">
        <v>2000</v>
      </c>
      <c r="X16" s="127"/>
      <c r="Y16" s="126"/>
      <c r="AA16" s="32"/>
    </row>
    <row r="17" spans="1:27" s="2" customFormat="1" ht="12" customHeight="1">
      <c r="A17" s="256"/>
      <c r="B17" s="3" t="s">
        <v>21</v>
      </c>
      <c r="C17" s="87">
        <f t="shared" si="0"/>
        <v>1530</v>
      </c>
      <c r="D17" s="4">
        <v>400</v>
      </c>
      <c r="E17" s="4">
        <v>800</v>
      </c>
      <c r="F17" s="4">
        <v>130</v>
      </c>
      <c r="G17" s="4">
        <v>200</v>
      </c>
      <c r="H17" s="88"/>
      <c r="I17" s="28"/>
      <c r="J17" s="25"/>
      <c r="K17" s="28"/>
      <c r="L17" s="25"/>
      <c r="M17" s="52"/>
      <c r="N17" s="4"/>
      <c r="O17" s="4"/>
      <c r="P17" s="4"/>
      <c r="Q17" s="4"/>
      <c r="R17" s="49"/>
      <c r="S17" s="4"/>
      <c r="T17" s="4"/>
      <c r="U17" s="4"/>
      <c r="V17" s="4"/>
      <c r="W17" s="36">
        <v>330</v>
      </c>
      <c r="X17" s="127"/>
      <c r="Y17" s="126"/>
      <c r="AA17" s="32"/>
    </row>
    <row r="18" spans="1:27" s="2" customFormat="1" ht="12" customHeight="1">
      <c r="A18" s="256"/>
      <c r="B18" s="3" t="s">
        <v>37</v>
      </c>
      <c r="C18" s="87">
        <f t="shared" si="0"/>
        <v>390</v>
      </c>
      <c r="D18" s="4">
        <v>260</v>
      </c>
      <c r="E18" s="4">
        <v>57</v>
      </c>
      <c r="F18" s="4">
        <v>23</v>
      </c>
      <c r="G18" s="4">
        <v>50</v>
      </c>
      <c r="H18" s="88"/>
      <c r="I18" s="28"/>
      <c r="J18" s="25"/>
      <c r="K18" s="28"/>
      <c r="L18" s="25"/>
      <c r="M18" s="52"/>
      <c r="N18" s="4"/>
      <c r="O18" s="4"/>
      <c r="P18" s="4"/>
      <c r="Q18" s="4"/>
      <c r="R18" s="49"/>
      <c r="S18" s="4"/>
      <c r="T18" s="4"/>
      <c r="U18" s="4"/>
      <c r="V18" s="4"/>
      <c r="W18" s="36">
        <v>75</v>
      </c>
      <c r="X18" s="127"/>
      <c r="Y18" s="126"/>
      <c r="AA18" s="32"/>
    </row>
    <row r="19" spans="1:27" s="2" customFormat="1" ht="12" customHeight="1">
      <c r="A19" s="256"/>
      <c r="B19" s="3" t="s">
        <v>22</v>
      </c>
      <c r="C19" s="87">
        <f t="shared" si="0"/>
        <v>320</v>
      </c>
      <c r="D19" s="4">
        <v>100</v>
      </c>
      <c r="E19" s="4">
        <v>160</v>
      </c>
      <c r="F19" s="4"/>
      <c r="G19" s="4">
        <v>60</v>
      </c>
      <c r="H19" s="88">
        <v>13500</v>
      </c>
      <c r="I19" s="28">
        <f t="shared" si="1"/>
        <v>8775</v>
      </c>
      <c r="J19" s="25">
        <f t="shared" si="2"/>
        <v>2025</v>
      </c>
      <c r="K19" s="28">
        <f t="shared" si="3"/>
        <v>1350</v>
      </c>
      <c r="L19" s="25">
        <f t="shared" si="4"/>
        <v>1350</v>
      </c>
      <c r="M19" s="52"/>
      <c r="N19" s="4"/>
      <c r="O19" s="4"/>
      <c r="P19" s="4"/>
      <c r="Q19" s="4"/>
      <c r="R19" s="49"/>
      <c r="S19" s="4"/>
      <c r="T19" s="4"/>
      <c r="U19" s="4"/>
      <c r="V19" s="4"/>
      <c r="W19" s="36">
        <v>2900</v>
      </c>
      <c r="X19" s="127"/>
      <c r="Y19" s="126"/>
      <c r="AA19" s="32"/>
    </row>
    <row r="20" spans="1:27" s="2" customFormat="1" ht="12" customHeight="1">
      <c r="A20" s="256"/>
      <c r="B20" s="3" t="s">
        <v>23</v>
      </c>
      <c r="C20" s="87">
        <f t="shared" si="0"/>
        <v>6899.799999999999</v>
      </c>
      <c r="D20" s="4">
        <v>2950</v>
      </c>
      <c r="E20" s="4">
        <v>3134.9</v>
      </c>
      <c r="F20" s="4">
        <v>284.9</v>
      </c>
      <c r="G20" s="4">
        <v>530</v>
      </c>
      <c r="H20" s="88">
        <v>6000</v>
      </c>
      <c r="I20" s="28">
        <f t="shared" si="1"/>
        <v>3900</v>
      </c>
      <c r="J20" s="25">
        <f t="shared" si="2"/>
        <v>900</v>
      </c>
      <c r="K20" s="28">
        <f t="shared" si="3"/>
        <v>600</v>
      </c>
      <c r="L20" s="25">
        <f t="shared" si="4"/>
        <v>600</v>
      </c>
      <c r="M20" s="52"/>
      <c r="N20" s="4"/>
      <c r="O20" s="4"/>
      <c r="P20" s="4"/>
      <c r="Q20" s="4"/>
      <c r="R20" s="49"/>
      <c r="S20" s="4"/>
      <c r="T20" s="4"/>
      <c r="U20" s="4"/>
      <c r="V20" s="4"/>
      <c r="W20" s="36">
        <v>2800</v>
      </c>
      <c r="X20" s="127"/>
      <c r="Y20" s="126"/>
      <c r="AA20" s="32"/>
    </row>
    <row r="21" spans="1:27" s="2" customFormat="1" ht="12" customHeight="1">
      <c r="A21" s="44"/>
      <c r="B21" s="3" t="s">
        <v>24</v>
      </c>
      <c r="C21" s="87">
        <f t="shared" si="0"/>
        <v>3400</v>
      </c>
      <c r="D21" s="36">
        <v>600</v>
      </c>
      <c r="E21" s="4">
        <v>2400</v>
      </c>
      <c r="F21" s="4">
        <v>150</v>
      </c>
      <c r="G21" s="4">
        <v>250</v>
      </c>
      <c r="H21" s="88">
        <v>8500</v>
      </c>
      <c r="I21" s="28">
        <f t="shared" si="1"/>
        <v>5525</v>
      </c>
      <c r="J21" s="25">
        <f t="shared" si="2"/>
        <v>1275</v>
      </c>
      <c r="K21" s="28">
        <f t="shared" si="3"/>
        <v>850</v>
      </c>
      <c r="L21" s="25">
        <f t="shared" si="4"/>
        <v>850</v>
      </c>
      <c r="M21" s="52"/>
      <c r="N21" s="4"/>
      <c r="O21" s="4"/>
      <c r="P21" s="4"/>
      <c r="Q21" s="4"/>
      <c r="R21" s="49"/>
      <c r="S21" s="4"/>
      <c r="T21" s="4"/>
      <c r="U21" s="4"/>
      <c r="V21" s="4"/>
      <c r="W21" s="36">
        <v>2500</v>
      </c>
      <c r="X21" s="127"/>
      <c r="Y21" s="126"/>
      <c r="AA21" s="32"/>
    </row>
    <row r="22" spans="1:27" s="2" customFormat="1" ht="12" customHeight="1">
      <c r="A22" s="47"/>
      <c r="B22" s="3" t="s">
        <v>25</v>
      </c>
      <c r="C22" s="87">
        <f t="shared" si="0"/>
        <v>9100</v>
      </c>
      <c r="D22" s="36">
        <v>3200</v>
      </c>
      <c r="E22" s="4">
        <v>4540</v>
      </c>
      <c r="F22" s="4">
        <v>700</v>
      </c>
      <c r="G22" s="4">
        <v>660</v>
      </c>
      <c r="H22" s="88">
        <v>13000</v>
      </c>
      <c r="I22" s="28">
        <f t="shared" si="1"/>
        <v>8450</v>
      </c>
      <c r="J22" s="25">
        <f t="shared" si="2"/>
        <v>1950</v>
      </c>
      <c r="K22" s="28">
        <f t="shared" si="3"/>
        <v>1300</v>
      </c>
      <c r="L22" s="25">
        <f t="shared" si="4"/>
        <v>1300</v>
      </c>
      <c r="M22" s="52"/>
      <c r="N22" s="4"/>
      <c r="O22" s="4"/>
      <c r="P22" s="4"/>
      <c r="Q22" s="4"/>
      <c r="R22" s="49"/>
      <c r="S22" s="4"/>
      <c r="T22" s="4"/>
      <c r="U22" s="4"/>
      <c r="V22" s="4"/>
      <c r="W22" s="36">
        <v>4900</v>
      </c>
      <c r="X22" s="127"/>
      <c r="Y22" s="126"/>
      <c r="AA22" s="32"/>
    </row>
    <row r="23" spans="1:27" s="2" customFormat="1" ht="12" customHeight="1">
      <c r="A23" s="47"/>
      <c r="B23" s="3" t="s">
        <v>26</v>
      </c>
      <c r="C23" s="87"/>
      <c r="D23" s="4"/>
      <c r="E23" s="4"/>
      <c r="F23" s="4"/>
      <c r="G23" s="4"/>
      <c r="H23" s="88">
        <v>1000</v>
      </c>
      <c r="I23" s="28">
        <f t="shared" si="1"/>
        <v>650</v>
      </c>
      <c r="J23" s="25">
        <f t="shared" si="2"/>
        <v>150</v>
      </c>
      <c r="K23" s="28">
        <f t="shared" si="3"/>
        <v>100</v>
      </c>
      <c r="L23" s="4">
        <f t="shared" si="4"/>
        <v>100</v>
      </c>
      <c r="M23" s="52">
        <v>3500</v>
      </c>
      <c r="N23" s="4">
        <f>M23*0.65</f>
        <v>2275</v>
      </c>
      <c r="O23" s="4">
        <f>M23*0.15</f>
        <v>525</v>
      </c>
      <c r="P23" s="4">
        <f>M23*0.1</f>
        <v>350</v>
      </c>
      <c r="Q23" s="4">
        <f>M23*0.1</f>
        <v>350</v>
      </c>
      <c r="R23" s="49"/>
      <c r="S23" s="4"/>
      <c r="T23" s="4"/>
      <c r="U23" s="4"/>
      <c r="V23" s="4"/>
      <c r="W23" s="36">
        <v>950</v>
      </c>
      <c r="X23" s="127"/>
      <c r="Y23" s="128"/>
      <c r="AA23" s="32"/>
    </row>
    <row r="24" spans="1:27" s="2" customFormat="1" ht="12" customHeight="1">
      <c r="A24" s="47"/>
      <c r="B24" s="3" t="s">
        <v>27</v>
      </c>
      <c r="C24" s="87"/>
      <c r="D24" s="4"/>
      <c r="E24" s="4"/>
      <c r="F24" s="4"/>
      <c r="G24" s="4"/>
      <c r="H24" s="88">
        <v>1000</v>
      </c>
      <c r="I24" s="28">
        <f t="shared" si="1"/>
        <v>650</v>
      </c>
      <c r="J24" s="25">
        <f t="shared" si="2"/>
        <v>150</v>
      </c>
      <c r="K24" s="28">
        <f t="shared" si="3"/>
        <v>100</v>
      </c>
      <c r="L24" s="4">
        <f t="shared" si="4"/>
        <v>100</v>
      </c>
      <c r="M24" s="52"/>
      <c r="N24" s="4"/>
      <c r="O24" s="4"/>
      <c r="P24" s="4"/>
      <c r="Q24" s="4"/>
      <c r="R24" s="49"/>
      <c r="S24" s="4"/>
      <c r="T24" s="4"/>
      <c r="U24" s="4"/>
      <c r="V24" s="4"/>
      <c r="W24" s="36">
        <v>200</v>
      </c>
      <c r="X24" s="127"/>
      <c r="Y24" s="126"/>
      <c r="AA24" s="32"/>
    </row>
    <row r="25" spans="1:27" s="2" customFormat="1" ht="12" customHeight="1">
      <c r="A25" s="47"/>
      <c r="B25" s="3" t="s">
        <v>31</v>
      </c>
      <c r="C25" s="87"/>
      <c r="D25" s="4"/>
      <c r="E25" s="4"/>
      <c r="F25" s="4"/>
      <c r="G25" s="4"/>
      <c r="H25" s="88"/>
      <c r="I25" s="28"/>
      <c r="J25" s="25"/>
      <c r="K25" s="28"/>
      <c r="L25" s="4"/>
      <c r="M25" s="52">
        <v>5000</v>
      </c>
      <c r="N25" s="4">
        <f>M25*0.65</f>
        <v>3250</v>
      </c>
      <c r="O25" s="4">
        <f>M25*0.15</f>
        <v>750</v>
      </c>
      <c r="P25" s="4">
        <f>M25*0.1</f>
        <v>500</v>
      </c>
      <c r="Q25" s="4">
        <f>M25*0.1</f>
        <v>500</v>
      </c>
      <c r="R25" s="49"/>
      <c r="S25" s="4"/>
      <c r="T25" s="4"/>
      <c r="U25" s="4"/>
      <c r="V25" s="4"/>
      <c r="W25" s="36">
        <v>1050</v>
      </c>
      <c r="X25" s="126"/>
      <c r="Y25" s="127"/>
      <c r="AA25" s="32"/>
    </row>
    <row r="26" spans="1:27" s="2" customFormat="1" ht="12" customHeight="1">
      <c r="A26" s="47"/>
      <c r="B26" s="3" t="s">
        <v>39</v>
      </c>
      <c r="C26" s="87">
        <f t="shared" si="0"/>
        <v>140</v>
      </c>
      <c r="D26" s="4">
        <v>131.1</v>
      </c>
      <c r="E26" s="4"/>
      <c r="F26" s="4"/>
      <c r="G26" s="4">
        <v>8.9</v>
      </c>
      <c r="H26" s="88"/>
      <c r="I26" s="28"/>
      <c r="J26" s="25"/>
      <c r="K26" s="28"/>
      <c r="L26" s="4"/>
      <c r="M26" s="52"/>
      <c r="N26" s="4"/>
      <c r="O26" s="4"/>
      <c r="P26" s="4"/>
      <c r="Q26" s="4"/>
      <c r="R26" s="49"/>
      <c r="S26" s="4"/>
      <c r="T26" s="4"/>
      <c r="U26" s="4"/>
      <c r="V26" s="4"/>
      <c r="W26" s="36">
        <v>20</v>
      </c>
      <c r="X26" s="126"/>
      <c r="Y26" s="127"/>
      <c r="AA26" s="32"/>
    </row>
    <row r="27" spans="1:27" s="2" customFormat="1" ht="12" customHeight="1">
      <c r="A27" s="47"/>
      <c r="B27" s="3" t="s">
        <v>32</v>
      </c>
      <c r="C27" s="87">
        <f t="shared" si="0"/>
        <v>70</v>
      </c>
      <c r="D27" s="4"/>
      <c r="E27" s="4">
        <v>35</v>
      </c>
      <c r="F27" s="4">
        <v>35</v>
      </c>
      <c r="G27" s="4"/>
      <c r="H27" s="88">
        <v>3000</v>
      </c>
      <c r="I27" s="28">
        <f t="shared" si="1"/>
        <v>1950</v>
      </c>
      <c r="J27" s="25">
        <f t="shared" si="2"/>
        <v>450</v>
      </c>
      <c r="K27" s="28">
        <f t="shared" si="3"/>
        <v>300</v>
      </c>
      <c r="L27" s="4">
        <f t="shared" si="4"/>
        <v>300</v>
      </c>
      <c r="M27" s="52"/>
      <c r="N27" s="4"/>
      <c r="O27" s="4"/>
      <c r="P27" s="4"/>
      <c r="Q27" s="4"/>
      <c r="R27" s="49"/>
      <c r="S27" s="4"/>
      <c r="T27" s="4"/>
      <c r="U27" s="4"/>
      <c r="V27" s="4"/>
      <c r="W27" s="36">
        <v>630</v>
      </c>
      <c r="X27" s="127"/>
      <c r="Y27" s="126"/>
      <c r="AA27" s="32"/>
    </row>
    <row r="28" spans="1:27" s="2" customFormat="1" ht="12" customHeight="1">
      <c r="A28" s="47"/>
      <c r="B28" s="3" t="s">
        <v>38</v>
      </c>
      <c r="C28" s="87">
        <f t="shared" si="0"/>
        <v>140</v>
      </c>
      <c r="D28" s="4"/>
      <c r="E28" s="4">
        <v>65</v>
      </c>
      <c r="F28" s="4">
        <v>65</v>
      </c>
      <c r="G28" s="4">
        <v>10</v>
      </c>
      <c r="H28" s="88"/>
      <c r="I28" s="28"/>
      <c r="J28" s="25"/>
      <c r="K28" s="28"/>
      <c r="L28" s="4"/>
      <c r="M28" s="52"/>
      <c r="N28" s="4"/>
      <c r="O28" s="4"/>
      <c r="P28" s="4"/>
      <c r="Q28" s="4"/>
      <c r="R28" s="49"/>
      <c r="S28" s="4"/>
      <c r="T28" s="4"/>
      <c r="U28" s="4"/>
      <c r="V28" s="4"/>
      <c r="W28" s="36"/>
      <c r="X28" s="127"/>
      <c r="Y28" s="126"/>
      <c r="AA28" s="32"/>
    </row>
    <row r="29" spans="1:27" s="2" customFormat="1" ht="12" customHeight="1">
      <c r="A29" s="47"/>
      <c r="B29" s="3" t="s">
        <v>43</v>
      </c>
      <c r="C29" s="87">
        <f t="shared" si="0"/>
        <v>210</v>
      </c>
      <c r="D29" s="4">
        <v>181</v>
      </c>
      <c r="E29" s="4"/>
      <c r="F29" s="4">
        <v>9</v>
      </c>
      <c r="G29" s="4">
        <v>20</v>
      </c>
      <c r="H29" s="88"/>
      <c r="I29" s="28"/>
      <c r="J29" s="25"/>
      <c r="K29" s="28"/>
      <c r="L29" s="4"/>
      <c r="M29" s="52"/>
      <c r="N29" s="4"/>
      <c r="O29" s="4"/>
      <c r="P29" s="4"/>
      <c r="Q29" s="4"/>
      <c r="R29" s="49"/>
      <c r="S29" s="4"/>
      <c r="T29" s="4"/>
      <c r="U29" s="4"/>
      <c r="V29" s="4"/>
      <c r="W29" s="36">
        <v>200</v>
      </c>
      <c r="X29" s="127"/>
      <c r="Y29" s="126"/>
      <c r="AA29" s="32"/>
    </row>
    <row r="30" spans="1:27" s="2" customFormat="1" ht="12" customHeight="1">
      <c r="A30" s="47"/>
      <c r="B30" s="3" t="s">
        <v>33</v>
      </c>
      <c r="C30" s="51"/>
      <c r="D30" s="4"/>
      <c r="E30" s="4"/>
      <c r="F30" s="4"/>
      <c r="G30" s="4"/>
      <c r="H30" s="28"/>
      <c r="I30" s="28"/>
      <c r="J30" s="25"/>
      <c r="K30" s="28"/>
      <c r="L30" s="4"/>
      <c r="M30" s="52">
        <v>3500</v>
      </c>
      <c r="N30" s="4">
        <f>M30*0.65</f>
        <v>2275</v>
      </c>
      <c r="O30" s="4">
        <f>M30*0.15</f>
        <v>525</v>
      </c>
      <c r="P30" s="4">
        <f>M30*0.1</f>
        <v>350</v>
      </c>
      <c r="Q30" s="4">
        <f>M30*0.1</f>
        <v>350</v>
      </c>
      <c r="R30" s="49"/>
      <c r="S30" s="4"/>
      <c r="T30" s="4"/>
      <c r="U30" s="4"/>
      <c r="V30" s="4"/>
      <c r="W30" s="36">
        <v>750</v>
      </c>
      <c r="X30" s="126"/>
      <c r="Y30" s="127"/>
      <c r="AA30" s="32"/>
    </row>
    <row r="31" spans="1:27" s="9" customFormat="1" ht="12" customHeight="1">
      <c r="A31" s="23"/>
      <c r="B31" s="108" t="s">
        <v>34</v>
      </c>
      <c r="C31" s="118">
        <f>SUM(C11:C30)</f>
        <v>35933.5</v>
      </c>
      <c r="D31" s="118">
        <f aca="true" t="shared" si="5" ref="D31:Q31">SUM(D11:D30)</f>
        <v>12258.1</v>
      </c>
      <c r="E31" s="118">
        <f t="shared" si="5"/>
        <v>18901.9</v>
      </c>
      <c r="F31" s="118">
        <f t="shared" si="5"/>
        <v>2135.6</v>
      </c>
      <c r="G31" s="118">
        <f t="shared" si="5"/>
        <v>2637.9</v>
      </c>
      <c r="H31" s="119">
        <f t="shared" si="5"/>
        <v>76000</v>
      </c>
      <c r="I31" s="119">
        <f t="shared" si="5"/>
        <v>49400</v>
      </c>
      <c r="J31" s="119">
        <f t="shared" si="5"/>
        <v>11400</v>
      </c>
      <c r="K31" s="119">
        <f t="shared" si="5"/>
        <v>7600</v>
      </c>
      <c r="L31" s="119">
        <f t="shared" si="5"/>
        <v>7600</v>
      </c>
      <c r="M31" s="119">
        <f t="shared" si="5"/>
        <v>12500</v>
      </c>
      <c r="N31" s="119">
        <f t="shared" si="5"/>
        <v>8125</v>
      </c>
      <c r="O31" s="119">
        <f t="shared" si="5"/>
        <v>1875</v>
      </c>
      <c r="P31" s="119">
        <f t="shared" si="5"/>
        <v>1250</v>
      </c>
      <c r="Q31" s="119">
        <f t="shared" si="5"/>
        <v>1250</v>
      </c>
      <c r="R31" s="105"/>
      <c r="S31" s="105"/>
      <c r="T31" s="105"/>
      <c r="U31" s="105"/>
      <c r="V31" s="105"/>
      <c r="W31" s="120">
        <f>SUM(W11:W30)</f>
        <v>26765</v>
      </c>
      <c r="X31" s="124"/>
      <c r="Y31" s="79"/>
      <c r="AA31" s="34"/>
    </row>
    <row r="32" spans="1:24" s="2" customFormat="1" ht="69.75" customHeight="1">
      <c r="A32" s="255" t="s">
        <v>63</v>
      </c>
      <c r="B32" s="1" t="s">
        <v>68</v>
      </c>
      <c r="C32" s="53"/>
      <c r="D32" s="3"/>
      <c r="E32" s="3"/>
      <c r="F32" s="3"/>
      <c r="G32" s="3"/>
      <c r="H32" s="37"/>
      <c r="I32" s="3"/>
      <c r="J32" s="3"/>
      <c r="K32" s="3"/>
      <c r="L32" s="3"/>
      <c r="M32" s="3"/>
      <c r="N32" s="3"/>
      <c r="O32" s="3"/>
      <c r="P32" s="3"/>
      <c r="Q32" s="3"/>
      <c r="R32" s="37"/>
      <c r="S32" s="37"/>
      <c r="T32" s="37"/>
      <c r="U32" s="37"/>
      <c r="V32" s="37"/>
      <c r="W32" s="40" t="s">
        <v>59</v>
      </c>
      <c r="X32" s="78"/>
    </row>
    <row r="33" spans="1:28" s="2" customFormat="1" ht="12" customHeight="1">
      <c r="A33" s="256"/>
      <c r="B33" s="1" t="s">
        <v>53</v>
      </c>
      <c r="C33" s="54">
        <f>SUM(D33:G33)</f>
        <v>230</v>
      </c>
      <c r="D33" s="55"/>
      <c r="E33" s="55">
        <v>100</v>
      </c>
      <c r="F33" s="55">
        <v>100</v>
      </c>
      <c r="G33" s="55">
        <v>30</v>
      </c>
      <c r="H33" s="56">
        <f>Y33*500</f>
        <v>0</v>
      </c>
      <c r="I33" s="55">
        <f>H33*0.65</f>
        <v>0</v>
      </c>
      <c r="J33" s="55">
        <f>H33*0.15</f>
        <v>0</v>
      </c>
      <c r="K33" s="55">
        <f>H33*0.1</f>
        <v>0</v>
      </c>
      <c r="L33" s="55">
        <f>H33*0.1</f>
        <v>0</v>
      </c>
      <c r="M33" s="56">
        <f>Z33*600</f>
        <v>0</v>
      </c>
      <c r="N33" s="55">
        <f>M33*0.65</f>
        <v>0</v>
      </c>
      <c r="O33" s="55">
        <f>M33*0.15</f>
        <v>0</v>
      </c>
      <c r="P33" s="55">
        <f>M33*0.1</f>
        <v>0</v>
      </c>
      <c r="Q33" s="55">
        <f>M33*0.1</f>
        <v>0</v>
      </c>
      <c r="R33" s="56">
        <f>AA33*720</f>
        <v>0</v>
      </c>
      <c r="S33" s="55">
        <f>R33*0.65</f>
        <v>0</v>
      </c>
      <c r="T33" s="55">
        <f>R33*0.15</f>
        <v>0</v>
      </c>
      <c r="U33" s="55">
        <f>R33*0.1</f>
        <v>0</v>
      </c>
      <c r="V33" s="55">
        <f>R33*0.1</f>
        <v>0</v>
      </c>
      <c r="W33" s="36">
        <v>600</v>
      </c>
      <c r="X33" s="8"/>
      <c r="Y33" s="8"/>
      <c r="Z33" s="8"/>
      <c r="AA33" s="8"/>
      <c r="AB33" s="80"/>
    </row>
    <row r="34" spans="1:28" s="2" customFormat="1" ht="12" customHeight="1">
      <c r="A34" s="256"/>
      <c r="B34" s="3" t="s">
        <v>35</v>
      </c>
      <c r="C34" s="54">
        <f aca="true" t="shared" si="6" ref="C34:C63">SUM(D34:G34)</f>
        <v>300</v>
      </c>
      <c r="D34" s="55">
        <v>200</v>
      </c>
      <c r="E34" s="55">
        <v>50</v>
      </c>
      <c r="F34" s="55">
        <v>15</v>
      </c>
      <c r="G34" s="55">
        <v>35</v>
      </c>
      <c r="H34" s="56">
        <f>Y34*500</f>
        <v>0</v>
      </c>
      <c r="I34" s="55">
        <f aca="true" t="shared" si="7" ref="I34:I63">H34*0.65</f>
        <v>0</v>
      </c>
      <c r="J34" s="55">
        <f aca="true" t="shared" si="8" ref="J34:J63">H34*0.15</f>
        <v>0</v>
      </c>
      <c r="K34" s="55">
        <f aca="true" t="shared" si="9" ref="K34:K63">H34*0.1</f>
        <v>0</v>
      </c>
      <c r="L34" s="55">
        <f aca="true" t="shared" si="10" ref="L34:L63">H34*0.1</f>
        <v>0</v>
      </c>
      <c r="M34" s="56">
        <f aca="true" t="shared" si="11" ref="M34:M63">Z34*600</f>
        <v>0</v>
      </c>
      <c r="N34" s="55">
        <f aca="true" t="shared" si="12" ref="N34:N63">M34*0.65</f>
        <v>0</v>
      </c>
      <c r="O34" s="55">
        <f aca="true" t="shared" si="13" ref="O34:O63">M34*0.15</f>
        <v>0</v>
      </c>
      <c r="P34" s="55">
        <f aca="true" t="shared" si="14" ref="P34:P63">M34*0.1</f>
        <v>0</v>
      </c>
      <c r="Q34" s="55">
        <f aca="true" t="shared" si="15" ref="Q34:Q63">M34*0.1</f>
        <v>0</v>
      </c>
      <c r="R34" s="56">
        <f aca="true" t="shared" si="16" ref="R34:R63">AA34*720</f>
        <v>0</v>
      </c>
      <c r="S34" s="55">
        <f aca="true" t="shared" si="17" ref="S34:S63">R34*0.65</f>
        <v>0</v>
      </c>
      <c r="T34" s="55">
        <f aca="true" t="shared" si="18" ref="T34:T63">R34*0.15</f>
        <v>0</v>
      </c>
      <c r="U34" s="55">
        <f aca="true" t="shared" si="19" ref="U34:U63">R34*0.1</f>
        <v>0</v>
      </c>
      <c r="V34" s="55">
        <f aca="true" t="shared" si="20" ref="V34:V63">R34*0.1</f>
        <v>0</v>
      </c>
      <c r="W34" s="82">
        <v>760</v>
      </c>
      <c r="AB34" s="80"/>
    </row>
    <row r="35" spans="1:28" s="2" customFormat="1" ht="12" customHeight="1">
      <c r="A35" s="256"/>
      <c r="B35" s="3" t="s">
        <v>13</v>
      </c>
      <c r="C35" s="54">
        <f t="shared" si="6"/>
        <v>668</v>
      </c>
      <c r="D35" s="55">
        <v>580</v>
      </c>
      <c r="E35" s="55"/>
      <c r="F35" s="55">
        <v>58</v>
      </c>
      <c r="G35" s="55">
        <v>30</v>
      </c>
      <c r="H35" s="56">
        <f aca="true" t="shared" si="21" ref="H35:H63">Y35*500</f>
        <v>0</v>
      </c>
      <c r="I35" s="55">
        <f t="shared" si="7"/>
        <v>0</v>
      </c>
      <c r="J35" s="55">
        <f t="shared" si="8"/>
        <v>0</v>
      </c>
      <c r="K35" s="55">
        <f t="shared" si="9"/>
        <v>0</v>
      </c>
      <c r="L35" s="55">
        <f t="shared" si="10"/>
        <v>0</v>
      </c>
      <c r="M35" s="56">
        <f t="shared" si="11"/>
        <v>0</v>
      </c>
      <c r="N35" s="55">
        <f t="shared" si="12"/>
        <v>0</v>
      </c>
      <c r="O35" s="55">
        <f t="shared" si="13"/>
        <v>0</v>
      </c>
      <c r="P35" s="55">
        <f t="shared" si="14"/>
        <v>0</v>
      </c>
      <c r="Q35" s="55">
        <f t="shared" si="15"/>
        <v>0</v>
      </c>
      <c r="R35" s="56">
        <f t="shared" si="16"/>
        <v>0</v>
      </c>
      <c r="S35" s="55">
        <f t="shared" si="17"/>
        <v>0</v>
      </c>
      <c r="T35" s="55">
        <f t="shared" si="18"/>
        <v>0</v>
      </c>
      <c r="U35" s="55">
        <f t="shared" si="19"/>
        <v>0</v>
      </c>
      <c r="V35" s="55">
        <f t="shared" si="20"/>
        <v>0</v>
      </c>
      <c r="W35" s="82">
        <v>810</v>
      </c>
      <c r="AB35" s="80"/>
    </row>
    <row r="36" spans="1:28" s="2" customFormat="1" ht="12" customHeight="1">
      <c r="A36" s="256"/>
      <c r="B36" s="3" t="s">
        <v>36</v>
      </c>
      <c r="C36" s="54">
        <f t="shared" si="6"/>
        <v>290</v>
      </c>
      <c r="D36" s="55"/>
      <c r="E36" s="55">
        <v>125</v>
      </c>
      <c r="F36" s="55">
        <v>125</v>
      </c>
      <c r="G36" s="55">
        <v>40</v>
      </c>
      <c r="H36" s="56">
        <f t="shared" si="21"/>
        <v>0</v>
      </c>
      <c r="I36" s="55">
        <f t="shared" si="7"/>
        <v>0</v>
      </c>
      <c r="J36" s="55">
        <f t="shared" si="8"/>
        <v>0</v>
      </c>
      <c r="K36" s="55">
        <f t="shared" si="9"/>
        <v>0</v>
      </c>
      <c r="L36" s="55">
        <f t="shared" si="10"/>
        <v>0</v>
      </c>
      <c r="M36" s="56">
        <f t="shared" si="11"/>
        <v>0</v>
      </c>
      <c r="N36" s="55">
        <f t="shared" si="12"/>
        <v>0</v>
      </c>
      <c r="O36" s="55">
        <f t="shared" si="13"/>
        <v>0</v>
      </c>
      <c r="P36" s="55">
        <f t="shared" si="14"/>
        <v>0</v>
      </c>
      <c r="Q36" s="55">
        <f t="shared" si="15"/>
        <v>0</v>
      </c>
      <c r="R36" s="56">
        <f t="shared" si="16"/>
        <v>0</v>
      </c>
      <c r="S36" s="55">
        <f t="shared" si="17"/>
        <v>0</v>
      </c>
      <c r="T36" s="55">
        <f t="shared" si="18"/>
        <v>0</v>
      </c>
      <c r="U36" s="55">
        <f t="shared" si="19"/>
        <v>0</v>
      </c>
      <c r="V36" s="55">
        <f t="shared" si="20"/>
        <v>0</v>
      </c>
      <c r="W36" s="82">
        <v>270</v>
      </c>
      <c r="AB36" s="80"/>
    </row>
    <row r="37" spans="1:28" s="2" customFormat="1" ht="12" customHeight="1">
      <c r="A37" s="256"/>
      <c r="B37" s="3" t="s">
        <v>14</v>
      </c>
      <c r="C37" s="54">
        <f t="shared" si="6"/>
        <v>700</v>
      </c>
      <c r="D37" s="55">
        <v>450</v>
      </c>
      <c r="E37" s="55">
        <v>150</v>
      </c>
      <c r="F37" s="55">
        <v>50</v>
      </c>
      <c r="G37" s="55">
        <v>50</v>
      </c>
      <c r="H37" s="56">
        <f t="shared" si="21"/>
        <v>0</v>
      </c>
      <c r="I37" s="55">
        <f t="shared" si="7"/>
        <v>0</v>
      </c>
      <c r="J37" s="55">
        <f t="shared" si="8"/>
        <v>0</v>
      </c>
      <c r="K37" s="55">
        <f t="shared" si="9"/>
        <v>0</v>
      </c>
      <c r="L37" s="55">
        <f t="shared" si="10"/>
        <v>0</v>
      </c>
      <c r="M37" s="56">
        <f t="shared" si="11"/>
        <v>0</v>
      </c>
      <c r="N37" s="55">
        <f t="shared" si="12"/>
        <v>0</v>
      </c>
      <c r="O37" s="55">
        <f t="shared" si="13"/>
        <v>0</v>
      </c>
      <c r="P37" s="55">
        <f t="shared" si="14"/>
        <v>0</v>
      </c>
      <c r="Q37" s="55">
        <f t="shared" si="15"/>
        <v>0</v>
      </c>
      <c r="R37" s="56">
        <f t="shared" si="16"/>
        <v>0</v>
      </c>
      <c r="S37" s="55">
        <f t="shared" si="17"/>
        <v>0</v>
      </c>
      <c r="T37" s="55">
        <f t="shared" si="18"/>
        <v>0</v>
      </c>
      <c r="U37" s="55">
        <f t="shared" si="19"/>
        <v>0</v>
      </c>
      <c r="V37" s="55">
        <f t="shared" si="20"/>
        <v>0</v>
      </c>
      <c r="W37" s="82">
        <v>1230</v>
      </c>
      <c r="AB37" s="80"/>
    </row>
    <row r="38" spans="1:28" s="2" customFormat="1" ht="12" customHeight="1">
      <c r="A38" s="256"/>
      <c r="B38" s="3" t="s">
        <v>15</v>
      </c>
      <c r="C38" s="54">
        <f t="shared" si="6"/>
        <v>2100</v>
      </c>
      <c r="D38" s="55"/>
      <c r="E38" s="55">
        <v>1000</v>
      </c>
      <c r="F38" s="55">
        <v>1000</v>
      </c>
      <c r="G38" s="55">
        <v>100</v>
      </c>
      <c r="H38" s="56">
        <f t="shared" si="21"/>
        <v>0</v>
      </c>
      <c r="I38" s="55">
        <f t="shared" si="7"/>
        <v>0</v>
      </c>
      <c r="J38" s="55">
        <f t="shared" si="8"/>
        <v>0</v>
      </c>
      <c r="K38" s="55">
        <f t="shared" si="9"/>
        <v>0</v>
      </c>
      <c r="L38" s="55">
        <f t="shared" si="10"/>
        <v>0</v>
      </c>
      <c r="M38" s="56">
        <f t="shared" si="11"/>
        <v>0</v>
      </c>
      <c r="N38" s="55">
        <f t="shared" si="12"/>
        <v>0</v>
      </c>
      <c r="O38" s="55">
        <f t="shared" si="13"/>
        <v>0</v>
      </c>
      <c r="P38" s="55">
        <f t="shared" si="14"/>
        <v>0</v>
      </c>
      <c r="Q38" s="55">
        <f t="shared" si="15"/>
        <v>0</v>
      </c>
      <c r="R38" s="56">
        <f t="shared" si="16"/>
        <v>0</v>
      </c>
      <c r="S38" s="55">
        <f t="shared" si="17"/>
        <v>0</v>
      </c>
      <c r="T38" s="55">
        <f t="shared" si="18"/>
        <v>0</v>
      </c>
      <c r="U38" s="55">
        <f t="shared" si="19"/>
        <v>0</v>
      </c>
      <c r="V38" s="55">
        <f t="shared" si="20"/>
        <v>0</v>
      </c>
      <c r="W38" s="82">
        <v>1850</v>
      </c>
      <c r="AB38" s="80"/>
    </row>
    <row r="39" spans="1:28" s="2" customFormat="1" ht="12" customHeight="1">
      <c r="A39" s="256"/>
      <c r="B39" s="3" t="s">
        <v>16</v>
      </c>
      <c r="C39" s="54">
        <f t="shared" si="6"/>
        <v>650</v>
      </c>
      <c r="D39" s="55">
        <v>400</v>
      </c>
      <c r="E39" s="55">
        <v>150</v>
      </c>
      <c r="F39" s="16">
        <v>62.1</v>
      </c>
      <c r="G39" s="16">
        <v>37.9</v>
      </c>
      <c r="H39" s="56">
        <f t="shared" si="21"/>
        <v>0</v>
      </c>
      <c r="I39" s="55">
        <f t="shared" si="7"/>
        <v>0</v>
      </c>
      <c r="J39" s="55">
        <f t="shared" si="8"/>
        <v>0</v>
      </c>
      <c r="K39" s="55">
        <f t="shared" si="9"/>
        <v>0</v>
      </c>
      <c r="L39" s="55">
        <f t="shared" si="10"/>
        <v>0</v>
      </c>
      <c r="M39" s="56">
        <f t="shared" si="11"/>
        <v>0</v>
      </c>
      <c r="N39" s="55">
        <f t="shared" si="12"/>
        <v>0</v>
      </c>
      <c r="O39" s="55">
        <f t="shared" si="13"/>
        <v>0</v>
      </c>
      <c r="P39" s="55">
        <f t="shared" si="14"/>
        <v>0</v>
      </c>
      <c r="Q39" s="55">
        <f t="shared" si="15"/>
        <v>0</v>
      </c>
      <c r="R39" s="56">
        <f t="shared" si="16"/>
        <v>0</v>
      </c>
      <c r="S39" s="55">
        <f t="shared" si="17"/>
        <v>0</v>
      </c>
      <c r="T39" s="55">
        <f t="shared" si="18"/>
        <v>0</v>
      </c>
      <c r="U39" s="55">
        <f t="shared" si="19"/>
        <v>0</v>
      </c>
      <c r="V39" s="55">
        <f t="shared" si="20"/>
        <v>0</v>
      </c>
      <c r="W39" s="82">
        <v>800</v>
      </c>
      <c r="AB39" s="80"/>
    </row>
    <row r="40" spans="1:28" s="2" customFormat="1" ht="12" customHeight="1">
      <c r="A40" s="256"/>
      <c r="B40" s="3" t="s">
        <v>17</v>
      </c>
      <c r="C40" s="54">
        <f t="shared" si="6"/>
        <v>330</v>
      </c>
      <c r="D40" s="55">
        <v>200</v>
      </c>
      <c r="E40" s="55">
        <v>70</v>
      </c>
      <c r="F40" s="55">
        <v>30</v>
      </c>
      <c r="G40" s="55">
        <v>30</v>
      </c>
      <c r="H40" s="56"/>
      <c r="I40" s="55"/>
      <c r="J40" s="55"/>
      <c r="K40" s="55"/>
      <c r="L40" s="55"/>
      <c r="M40" s="56"/>
      <c r="N40" s="55"/>
      <c r="O40" s="55"/>
      <c r="P40" s="55"/>
      <c r="Q40" s="55"/>
      <c r="R40" s="56"/>
      <c r="S40" s="55"/>
      <c r="T40" s="55"/>
      <c r="U40" s="55"/>
      <c r="V40" s="55"/>
      <c r="W40" s="82">
        <v>40</v>
      </c>
      <c r="AB40" s="80"/>
    </row>
    <row r="41" spans="1:28" s="2" customFormat="1" ht="12" customHeight="1">
      <c r="A41" s="72"/>
      <c r="B41" s="3" t="s">
        <v>18</v>
      </c>
      <c r="C41" s="54">
        <f t="shared" si="6"/>
        <v>1150</v>
      </c>
      <c r="D41" s="55">
        <v>850</v>
      </c>
      <c r="E41" s="55">
        <v>150</v>
      </c>
      <c r="F41" s="55">
        <v>20</v>
      </c>
      <c r="G41" s="55">
        <v>130</v>
      </c>
      <c r="H41" s="56">
        <f t="shared" si="21"/>
        <v>0</v>
      </c>
      <c r="I41" s="55">
        <f t="shared" si="7"/>
        <v>0</v>
      </c>
      <c r="J41" s="55">
        <f t="shared" si="8"/>
        <v>0</v>
      </c>
      <c r="K41" s="55">
        <f t="shared" si="9"/>
        <v>0</v>
      </c>
      <c r="L41" s="55">
        <f t="shared" si="10"/>
        <v>0</v>
      </c>
      <c r="M41" s="56">
        <f t="shared" si="11"/>
        <v>0</v>
      </c>
      <c r="N41" s="55">
        <f t="shared" si="12"/>
        <v>0</v>
      </c>
      <c r="O41" s="55">
        <f t="shared" si="13"/>
        <v>0</v>
      </c>
      <c r="P41" s="55">
        <f t="shared" si="14"/>
        <v>0</v>
      </c>
      <c r="Q41" s="55">
        <f t="shared" si="15"/>
        <v>0</v>
      </c>
      <c r="R41" s="56">
        <f t="shared" si="16"/>
        <v>0</v>
      </c>
      <c r="S41" s="55">
        <f t="shared" si="17"/>
        <v>0</v>
      </c>
      <c r="T41" s="55">
        <f t="shared" si="18"/>
        <v>0</v>
      </c>
      <c r="U41" s="55">
        <f t="shared" si="19"/>
        <v>0</v>
      </c>
      <c r="V41" s="55">
        <f t="shared" si="20"/>
        <v>0</v>
      </c>
      <c r="W41" s="82">
        <v>1050</v>
      </c>
      <c r="AB41" s="80"/>
    </row>
    <row r="42" spans="1:28" s="2" customFormat="1" ht="12" customHeight="1">
      <c r="A42" s="72"/>
      <c r="B42" s="3" t="s">
        <v>19</v>
      </c>
      <c r="C42" s="54">
        <f t="shared" si="6"/>
        <v>1260</v>
      </c>
      <c r="D42" s="55">
        <v>560</v>
      </c>
      <c r="E42" s="55">
        <v>400</v>
      </c>
      <c r="F42" s="55">
        <v>60</v>
      </c>
      <c r="G42" s="55">
        <v>240</v>
      </c>
      <c r="H42" s="56">
        <f t="shared" si="21"/>
        <v>0</v>
      </c>
      <c r="I42" s="55">
        <f t="shared" si="7"/>
        <v>0</v>
      </c>
      <c r="J42" s="55">
        <f t="shared" si="8"/>
        <v>0</v>
      </c>
      <c r="K42" s="55">
        <f t="shared" si="9"/>
        <v>0</v>
      </c>
      <c r="L42" s="55">
        <f t="shared" si="10"/>
        <v>0</v>
      </c>
      <c r="M42" s="56">
        <f t="shared" si="11"/>
        <v>0</v>
      </c>
      <c r="N42" s="55">
        <f t="shared" si="12"/>
        <v>0</v>
      </c>
      <c r="O42" s="55">
        <f t="shared" si="13"/>
        <v>0</v>
      </c>
      <c r="P42" s="55">
        <f t="shared" si="14"/>
        <v>0</v>
      </c>
      <c r="Q42" s="55">
        <f t="shared" si="15"/>
        <v>0</v>
      </c>
      <c r="R42" s="56">
        <f t="shared" si="16"/>
        <v>0</v>
      </c>
      <c r="S42" s="55">
        <f t="shared" si="17"/>
        <v>0</v>
      </c>
      <c r="T42" s="55">
        <f t="shared" si="18"/>
        <v>0</v>
      </c>
      <c r="U42" s="55">
        <f t="shared" si="19"/>
        <v>0</v>
      </c>
      <c r="V42" s="55">
        <f t="shared" si="20"/>
        <v>0</v>
      </c>
      <c r="W42" s="82">
        <v>1300</v>
      </c>
      <c r="AB42" s="80"/>
    </row>
    <row r="43" spans="1:28" s="2" customFormat="1" ht="12" customHeight="1">
      <c r="A43" s="72"/>
      <c r="B43" s="3" t="s">
        <v>20</v>
      </c>
      <c r="C43" s="54">
        <f t="shared" si="6"/>
        <v>800</v>
      </c>
      <c r="D43" s="55">
        <v>500</v>
      </c>
      <c r="E43" s="55">
        <v>150</v>
      </c>
      <c r="F43" s="55">
        <v>30</v>
      </c>
      <c r="G43" s="55">
        <v>120</v>
      </c>
      <c r="H43" s="56">
        <f t="shared" si="21"/>
        <v>0</v>
      </c>
      <c r="I43" s="55">
        <f t="shared" si="7"/>
        <v>0</v>
      </c>
      <c r="J43" s="55">
        <f t="shared" si="8"/>
        <v>0</v>
      </c>
      <c r="K43" s="55">
        <f t="shared" si="9"/>
        <v>0</v>
      </c>
      <c r="L43" s="55">
        <f t="shared" si="10"/>
        <v>0</v>
      </c>
      <c r="M43" s="56">
        <f t="shared" si="11"/>
        <v>0</v>
      </c>
      <c r="N43" s="55">
        <f t="shared" si="12"/>
        <v>0</v>
      </c>
      <c r="O43" s="55">
        <f t="shared" si="13"/>
        <v>0</v>
      </c>
      <c r="P43" s="55">
        <f t="shared" si="14"/>
        <v>0</v>
      </c>
      <c r="Q43" s="55">
        <f t="shared" si="15"/>
        <v>0</v>
      </c>
      <c r="R43" s="56">
        <f t="shared" si="16"/>
        <v>0</v>
      </c>
      <c r="S43" s="55">
        <f t="shared" si="17"/>
        <v>0</v>
      </c>
      <c r="T43" s="55">
        <f t="shared" si="18"/>
        <v>0</v>
      </c>
      <c r="U43" s="55">
        <f t="shared" si="19"/>
        <v>0</v>
      </c>
      <c r="V43" s="55">
        <f t="shared" si="20"/>
        <v>0</v>
      </c>
      <c r="W43" s="82">
        <v>1000</v>
      </c>
      <c r="AB43" s="80"/>
    </row>
    <row r="44" spans="1:28" s="2" customFormat="1" ht="12" customHeight="1">
      <c r="A44" s="44"/>
      <c r="B44" s="3" t="s">
        <v>21</v>
      </c>
      <c r="C44" s="54">
        <f t="shared" si="6"/>
        <v>450</v>
      </c>
      <c r="D44" s="55">
        <v>150</v>
      </c>
      <c r="E44" s="55">
        <v>50</v>
      </c>
      <c r="F44" s="55">
        <v>155</v>
      </c>
      <c r="G44" s="55">
        <v>95</v>
      </c>
      <c r="H44" s="56">
        <f t="shared" si="21"/>
        <v>0</v>
      </c>
      <c r="I44" s="55">
        <f t="shared" si="7"/>
        <v>0</v>
      </c>
      <c r="J44" s="55">
        <f t="shared" si="8"/>
        <v>0</v>
      </c>
      <c r="K44" s="55">
        <f t="shared" si="9"/>
        <v>0</v>
      </c>
      <c r="L44" s="55">
        <f t="shared" si="10"/>
        <v>0</v>
      </c>
      <c r="M44" s="56">
        <f t="shared" si="11"/>
        <v>0</v>
      </c>
      <c r="N44" s="55">
        <f t="shared" si="12"/>
        <v>0</v>
      </c>
      <c r="O44" s="55">
        <f t="shared" si="13"/>
        <v>0</v>
      </c>
      <c r="P44" s="55">
        <f t="shared" si="14"/>
        <v>0</v>
      </c>
      <c r="Q44" s="55">
        <f t="shared" si="15"/>
        <v>0</v>
      </c>
      <c r="R44" s="56">
        <f t="shared" si="16"/>
        <v>0</v>
      </c>
      <c r="S44" s="55">
        <f t="shared" si="17"/>
        <v>0</v>
      </c>
      <c r="T44" s="55">
        <f t="shared" si="18"/>
        <v>0</v>
      </c>
      <c r="U44" s="55">
        <f t="shared" si="19"/>
        <v>0</v>
      </c>
      <c r="V44" s="55">
        <f t="shared" si="20"/>
        <v>0</v>
      </c>
      <c r="W44" s="82">
        <v>500</v>
      </c>
      <c r="AB44" s="80"/>
    </row>
    <row r="45" spans="1:28" s="2" customFormat="1" ht="12" customHeight="1">
      <c r="A45" s="44"/>
      <c r="B45" s="3" t="s">
        <v>37</v>
      </c>
      <c r="C45" s="54">
        <f t="shared" si="6"/>
        <v>677</v>
      </c>
      <c r="D45" s="55">
        <v>300</v>
      </c>
      <c r="E45" s="55"/>
      <c r="F45" s="55">
        <v>297</v>
      </c>
      <c r="G45" s="55">
        <v>80</v>
      </c>
      <c r="H45" s="56">
        <f t="shared" si="21"/>
        <v>0</v>
      </c>
      <c r="I45" s="55">
        <f t="shared" si="7"/>
        <v>0</v>
      </c>
      <c r="J45" s="55">
        <f t="shared" si="8"/>
        <v>0</v>
      </c>
      <c r="K45" s="55">
        <f t="shared" si="9"/>
        <v>0</v>
      </c>
      <c r="L45" s="55">
        <f t="shared" si="10"/>
        <v>0</v>
      </c>
      <c r="M45" s="56">
        <f t="shared" si="11"/>
        <v>0</v>
      </c>
      <c r="N45" s="55">
        <f t="shared" si="12"/>
        <v>0</v>
      </c>
      <c r="O45" s="55">
        <f t="shared" si="13"/>
        <v>0</v>
      </c>
      <c r="P45" s="55">
        <f t="shared" si="14"/>
        <v>0</v>
      </c>
      <c r="Q45" s="55">
        <f t="shared" si="15"/>
        <v>0</v>
      </c>
      <c r="R45" s="56">
        <f t="shared" si="16"/>
        <v>0</v>
      </c>
      <c r="S45" s="55">
        <f t="shared" si="17"/>
        <v>0</v>
      </c>
      <c r="T45" s="55">
        <f t="shared" si="18"/>
        <v>0</v>
      </c>
      <c r="U45" s="55">
        <f t="shared" si="19"/>
        <v>0</v>
      </c>
      <c r="V45" s="55">
        <f t="shared" si="20"/>
        <v>0</v>
      </c>
      <c r="W45" s="82">
        <v>900</v>
      </c>
      <c r="AB45" s="80"/>
    </row>
    <row r="46" spans="1:28" s="2" customFormat="1" ht="12" customHeight="1">
      <c r="A46" s="44"/>
      <c r="B46" s="3" t="s">
        <v>22</v>
      </c>
      <c r="C46" s="54">
        <f t="shared" si="6"/>
        <v>850</v>
      </c>
      <c r="D46" s="55">
        <v>500</v>
      </c>
      <c r="E46" s="55">
        <v>150</v>
      </c>
      <c r="F46" s="55">
        <v>50</v>
      </c>
      <c r="G46" s="55">
        <v>150</v>
      </c>
      <c r="H46" s="56">
        <f t="shared" si="21"/>
        <v>0</v>
      </c>
      <c r="I46" s="55">
        <f t="shared" si="7"/>
        <v>0</v>
      </c>
      <c r="J46" s="55">
        <f t="shared" si="8"/>
        <v>0</v>
      </c>
      <c r="K46" s="55">
        <f t="shared" si="9"/>
        <v>0</v>
      </c>
      <c r="L46" s="55">
        <f t="shared" si="10"/>
        <v>0</v>
      </c>
      <c r="M46" s="56">
        <f t="shared" si="11"/>
        <v>0</v>
      </c>
      <c r="N46" s="55">
        <f t="shared" si="12"/>
        <v>0</v>
      </c>
      <c r="O46" s="55">
        <f t="shared" si="13"/>
        <v>0</v>
      </c>
      <c r="P46" s="55">
        <f t="shared" si="14"/>
        <v>0</v>
      </c>
      <c r="Q46" s="55">
        <f t="shared" si="15"/>
        <v>0</v>
      </c>
      <c r="R46" s="56">
        <f t="shared" si="16"/>
        <v>0</v>
      </c>
      <c r="S46" s="55">
        <f t="shared" si="17"/>
        <v>0</v>
      </c>
      <c r="T46" s="55">
        <f t="shared" si="18"/>
        <v>0</v>
      </c>
      <c r="U46" s="55">
        <f t="shared" si="19"/>
        <v>0</v>
      </c>
      <c r="V46" s="55">
        <f t="shared" si="20"/>
        <v>0</v>
      </c>
      <c r="W46" s="82">
        <v>1740</v>
      </c>
      <c r="AB46" s="80"/>
    </row>
    <row r="47" spans="1:28" s="2" customFormat="1" ht="12" customHeight="1">
      <c r="A47" s="44"/>
      <c r="B47" s="3" t="s">
        <v>23</v>
      </c>
      <c r="C47" s="54">
        <f t="shared" si="6"/>
        <v>1050</v>
      </c>
      <c r="D47" s="55">
        <v>640</v>
      </c>
      <c r="E47" s="55">
        <v>200</v>
      </c>
      <c r="F47" s="55">
        <v>60</v>
      </c>
      <c r="G47" s="55">
        <v>150</v>
      </c>
      <c r="H47" s="56">
        <f t="shared" si="21"/>
        <v>0</v>
      </c>
      <c r="I47" s="55">
        <f t="shared" si="7"/>
        <v>0</v>
      </c>
      <c r="J47" s="55">
        <f t="shared" si="8"/>
        <v>0</v>
      </c>
      <c r="K47" s="55">
        <f t="shared" si="9"/>
        <v>0</v>
      </c>
      <c r="L47" s="55">
        <f t="shared" si="10"/>
        <v>0</v>
      </c>
      <c r="M47" s="56">
        <f t="shared" si="11"/>
        <v>0</v>
      </c>
      <c r="N47" s="55">
        <f t="shared" si="12"/>
        <v>0</v>
      </c>
      <c r="O47" s="55">
        <f t="shared" si="13"/>
        <v>0</v>
      </c>
      <c r="P47" s="55">
        <f t="shared" si="14"/>
        <v>0</v>
      </c>
      <c r="Q47" s="55">
        <f t="shared" si="15"/>
        <v>0</v>
      </c>
      <c r="R47" s="56">
        <f t="shared" si="16"/>
        <v>0</v>
      </c>
      <c r="S47" s="55">
        <f t="shared" si="17"/>
        <v>0</v>
      </c>
      <c r="T47" s="55">
        <f t="shared" si="18"/>
        <v>0</v>
      </c>
      <c r="U47" s="55">
        <f t="shared" si="19"/>
        <v>0</v>
      </c>
      <c r="V47" s="55">
        <f t="shared" si="20"/>
        <v>0</v>
      </c>
      <c r="W47" s="82">
        <v>1050</v>
      </c>
      <c r="AB47" s="80"/>
    </row>
    <row r="48" spans="1:28" s="2" customFormat="1" ht="12" customHeight="1">
      <c r="A48" s="44"/>
      <c r="B48" s="3" t="s">
        <v>24</v>
      </c>
      <c r="C48" s="54">
        <f t="shared" si="6"/>
        <v>750</v>
      </c>
      <c r="D48" s="55">
        <v>450</v>
      </c>
      <c r="E48" s="55">
        <v>150</v>
      </c>
      <c r="F48" s="55">
        <v>30</v>
      </c>
      <c r="G48" s="55">
        <v>120</v>
      </c>
      <c r="H48" s="56">
        <f t="shared" si="21"/>
        <v>0</v>
      </c>
      <c r="I48" s="55">
        <f t="shared" si="7"/>
        <v>0</v>
      </c>
      <c r="J48" s="55">
        <f t="shared" si="8"/>
        <v>0</v>
      </c>
      <c r="K48" s="55">
        <f t="shared" si="9"/>
        <v>0</v>
      </c>
      <c r="L48" s="55">
        <f t="shared" si="10"/>
        <v>0</v>
      </c>
      <c r="M48" s="56">
        <f t="shared" si="11"/>
        <v>0</v>
      </c>
      <c r="N48" s="55">
        <f t="shared" si="12"/>
        <v>0</v>
      </c>
      <c r="O48" s="55">
        <f t="shared" si="13"/>
        <v>0</v>
      </c>
      <c r="P48" s="55">
        <f t="shared" si="14"/>
        <v>0</v>
      </c>
      <c r="Q48" s="55">
        <f t="shared" si="15"/>
        <v>0</v>
      </c>
      <c r="R48" s="56">
        <f t="shared" si="16"/>
        <v>0</v>
      </c>
      <c r="S48" s="55">
        <f t="shared" si="17"/>
        <v>0</v>
      </c>
      <c r="T48" s="55">
        <f t="shared" si="18"/>
        <v>0</v>
      </c>
      <c r="U48" s="55">
        <f t="shared" si="19"/>
        <v>0</v>
      </c>
      <c r="V48" s="55">
        <f t="shared" si="20"/>
        <v>0</v>
      </c>
      <c r="W48" s="82">
        <v>780</v>
      </c>
      <c r="AB48" s="80"/>
    </row>
    <row r="49" spans="1:28" s="2" customFormat="1" ht="12" customHeight="1">
      <c r="A49" s="44"/>
      <c r="B49" s="3" t="s">
        <v>25</v>
      </c>
      <c r="C49" s="54">
        <f t="shared" si="6"/>
        <v>1950</v>
      </c>
      <c r="D49" s="55">
        <v>1300</v>
      </c>
      <c r="E49" s="55">
        <v>330</v>
      </c>
      <c r="F49" s="55">
        <v>110</v>
      </c>
      <c r="G49" s="55">
        <v>210</v>
      </c>
      <c r="H49" s="56">
        <f t="shared" si="21"/>
        <v>0</v>
      </c>
      <c r="I49" s="55">
        <f t="shared" si="7"/>
        <v>0</v>
      </c>
      <c r="J49" s="55">
        <f t="shared" si="8"/>
        <v>0</v>
      </c>
      <c r="K49" s="55">
        <f t="shared" si="9"/>
        <v>0</v>
      </c>
      <c r="L49" s="55">
        <f t="shared" si="10"/>
        <v>0</v>
      </c>
      <c r="M49" s="56">
        <f t="shared" si="11"/>
        <v>0</v>
      </c>
      <c r="N49" s="55">
        <f t="shared" si="12"/>
        <v>0</v>
      </c>
      <c r="O49" s="55">
        <f t="shared" si="13"/>
        <v>0</v>
      </c>
      <c r="P49" s="55">
        <f t="shared" si="14"/>
        <v>0</v>
      </c>
      <c r="Q49" s="55">
        <f t="shared" si="15"/>
        <v>0</v>
      </c>
      <c r="R49" s="56">
        <f t="shared" si="16"/>
        <v>0</v>
      </c>
      <c r="S49" s="55">
        <f t="shared" si="17"/>
        <v>0</v>
      </c>
      <c r="T49" s="55">
        <f t="shared" si="18"/>
        <v>0</v>
      </c>
      <c r="U49" s="55">
        <f t="shared" si="19"/>
        <v>0</v>
      </c>
      <c r="V49" s="55">
        <f t="shared" si="20"/>
        <v>0</v>
      </c>
      <c r="W49" s="82">
        <v>1620</v>
      </c>
      <c r="AB49" s="80"/>
    </row>
    <row r="50" spans="1:28" s="2" customFormat="1" ht="12" customHeight="1">
      <c r="A50" s="44"/>
      <c r="B50" s="3" t="s">
        <v>26</v>
      </c>
      <c r="C50" s="54">
        <f t="shared" si="6"/>
        <v>500</v>
      </c>
      <c r="D50" s="55">
        <v>320</v>
      </c>
      <c r="E50" s="55">
        <v>70</v>
      </c>
      <c r="F50" s="55">
        <v>20</v>
      </c>
      <c r="G50" s="55">
        <v>90</v>
      </c>
      <c r="H50" s="56">
        <f t="shared" si="21"/>
        <v>0</v>
      </c>
      <c r="I50" s="55">
        <f t="shared" si="7"/>
        <v>0</v>
      </c>
      <c r="J50" s="55">
        <f t="shared" si="8"/>
        <v>0</v>
      </c>
      <c r="K50" s="55">
        <f t="shared" si="9"/>
        <v>0</v>
      </c>
      <c r="L50" s="55">
        <f t="shared" si="10"/>
        <v>0</v>
      </c>
      <c r="M50" s="56">
        <f t="shared" si="11"/>
        <v>0</v>
      </c>
      <c r="N50" s="55">
        <f t="shared" si="12"/>
        <v>0</v>
      </c>
      <c r="O50" s="55">
        <f t="shared" si="13"/>
        <v>0</v>
      </c>
      <c r="P50" s="55">
        <f t="shared" si="14"/>
        <v>0</v>
      </c>
      <c r="Q50" s="55">
        <f t="shared" si="15"/>
        <v>0</v>
      </c>
      <c r="R50" s="56">
        <f t="shared" si="16"/>
        <v>0</v>
      </c>
      <c r="S50" s="55">
        <f t="shared" si="17"/>
        <v>0</v>
      </c>
      <c r="T50" s="55">
        <f t="shared" si="18"/>
        <v>0</v>
      </c>
      <c r="U50" s="55">
        <f t="shared" si="19"/>
        <v>0</v>
      </c>
      <c r="V50" s="55">
        <f t="shared" si="20"/>
        <v>0</v>
      </c>
      <c r="W50" s="82">
        <v>300</v>
      </c>
      <c r="AB50" s="80"/>
    </row>
    <row r="51" spans="1:28" s="2" customFormat="1" ht="12" customHeight="1">
      <c r="A51" s="44"/>
      <c r="B51" s="3" t="s">
        <v>27</v>
      </c>
      <c r="C51" s="54">
        <f t="shared" si="6"/>
        <v>540</v>
      </c>
      <c r="D51" s="55">
        <v>380</v>
      </c>
      <c r="E51" s="55">
        <v>100</v>
      </c>
      <c r="F51" s="55">
        <v>30</v>
      </c>
      <c r="G51" s="55">
        <v>30</v>
      </c>
      <c r="H51" s="56">
        <f t="shared" si="21"/>
        <v>0</v>
      </c>
      <c r="I51" s="55">
        <f t="shared" si="7"/>
        <v>0</v>
      </c>
      <c r="J51" s="55">
        <f t="shared" si="8"/>
        <v>0</v>
      </c>
      <c r="K51" s="55">
        <f t="shared" si="9"/>
        <v>0</v>
      </c>
      <c r="L51" s="55">
        <f t="shared" si="10"/>
        <v>0</v>
      </c>
      <c r="M51" s="56">
        <f t="shared" si="11"/>
        <v>0</v>
      </c>
      <c r="N51" s="55">
        <f t="shared" si="12"/>
        <v>0</v>
      </c>
      <c r="O51" s="55">
        <f t="shared" si="13"/>
        <v>0</v>
      </c>
      <c r="P51" s="55">
        <f t="shared" si="14"/>
        <v>0</v>
      </c>
      <c r="Q51" s="55">
        <f t="shared" si="15"/>
        <v>0</v>
      </c>
      <c r="R51" s="56">
        <f t="shared" si="16"/>
        <v>0</v>
      </c>
      <c r="S51" s="55">
        <f t="shared" si="17"/>
        <v>0</v>
      </c>
      <c r="T51" s="55">
        <f t="shared" si="18"/>
        <v>0</v>
      </c>
      <c r="U51" s="55">
        <f t="shared" si="19"/>
        <v>0</v>
      </c>
      <c r="V51" s="55">
        <f t="shared" si="20"/>
        <v>0</v>
      </c>
      <c r="W51" s="82">
        <v>1230</v>
      </c>
      <c r="AB51" s="80"/>
    </row>
    <row r="52" spans="1:28" s="2" customFormat="1" ht="12" customHeight="1">
      <c r="A52" s="44"/>
      <c r="B52" s="3" t="s">
        <v>28</v>
      </c>
      <c r="C52" s="54">
        <f t="shared" si="6"/>
        <v>750</v>
      </c>
      <c r="D52" s="55">
        <v>500</v>
      </c>
      <c r="E52" s="55">
        <v>150</v>
      </c>
      <c r="F52" s="55">
        <v>20</v>
      </c>
      <c r="G52" s="55">
        <v>80</v>
      </c>
      <c r="H52" s="56">
        <f t="shared" si="21"/>
        <v>0</v>
      </c>
      <c r="I52" s="55">
        <f t="shared" si="7"/>
        <v>0</v>
      </c>
      <c r="J52" s="55">
        <f t="shared" si="8"/>
        <v>0</v>
      </c>
      <c r="K52" s="55">
        <f t="shared" si="9"/>
        <v>0</v>
      </c>
      <c r="L52" s="55">
        <f t="shared" si="10"/>
        <v>0</v>
      </c>
      <c r="M52" s="56">
        <f t="shared" si="11"/>
        <v>0</v>
      </c>
      <c r="N52" s="55">
        <f t="shared" si="12"/>
        <v>0</v>
      </c>
      <c r="O52" s="55">
        <f t="shared" si="13"/>
        <v>0</v>
      </c>
      <c r="P52" s="55">
        <f t="shared" si="14"/>
        <v>0</v>
      </c>
      <c r="Q52" s="55">
        <f t="shared" si="15"/>
        <v>0</v>
      </c>
      <c r="R52" s="56">
        <f t="shared" si="16"/>
        <v>0</v>
      </c>
      <c r="S52" s="55">
        <f t="shared" si="17"/>
        <v>0</v>
      </c>
      <c r="T52" s="55">
        <f t="shared" si="18"/>
        <v>0</v>
      </c>
      <c r="U52" s="55">
        <f t="shared" si="19"/>
        <v>0</v>
      </c>
      <c r="V52" s="55">
        <f t="shared" si="20"/>
        <v>0</v>
      </c>
      <c r="W52" s="82">
        <v>1000</v>
      </c>
      <c r="AB52" s="80"/>
    </row>
    <row r="53" spans="1:28" s="2" customFormat="1" ht="12" customHeight="1">
      <c r="A53" s="44"/>
      <c r="B53" s="3" t="s">
        <v>29</v>
      </c>
      <c r="C53" s="54">
        <f t="shared" si="6"/>
        <v>1100</v>
      </c>
      <c r="D53" s="55"/>
      <c r="E53" s="55">
        <v>473</v>
      </c>
      <c r="F53" s="55">
        <v>529</v>
      </c>
      <c r="G53" s="55">
        <v>98</v>
      </c>
      <c r="H53" s="56">
        <f t="shared" si="21"/>
        <v>0</v>
      </c>
      <c r="I53" s="55">
        <f t="shared" si="7"/>
        <v>0</v>
      </c>
      <c r="J53" s="55">
        <f t="shared" si="8"/>
        <v>0</v>
      </c>
      <c r="K53" s="55">
        <f t="shared" si="9"/>
        <v>0</v>
      </c>
      <c r="L53" s="55">
        <f t="shared" si="10"/>
        <v>0</v>
      </c>
      <c r="M53" s="56">
        <f t="shared" si="11"/>
        <v>0</v>
      </c>
      <c r="N53" s="55">
        <f t="shared" si="12"/>
        <v>0</v>
      </c>
      <c r="O53" s="55">
        <f t="shared" si="13"/>
        <v>0</v>
      </c>
      <c r="P53" s="55">
        <f t="shared" si="14"/>
        <v>0</v>
      </c>
      <c r="Q53" s="55">
        <f t="shared" si="15"/>
        <v>0</v>
      </c>
      <c r="R53" s="56">
        <f t="shared" si="16"/>
        <v>0</v>
      </c>
      <c r="S53" s="55">
        <f t="shared" si="17"/>
        <v>0</v>
      </c>
      <c r="T53" s="55">
        <f t="shared" si="18"/>
        <v>0</v>
      </c>
      <c r="U53" s="55">
        <f t="shared" si="19"/>
        <v>0</v>
      </c>
      <c r="V53" s="55">
        <f t="shared" si="20"/>
        <v>0</v>
      </c>
      <c r="W53" s="82">
        <v>480</v>
      </c>
      <c r="AB53" s="80"/>
    </row>
    <row r="54" spans="1:28" s="2" customFormat="1" ht="12" customHeight="1">
      <c r="A54" s="17"/>
      <c r="B54" s="3" t="s">
        <v>31</v>
      </c>
      <c r="C54" s="54">
        <f t="shared" si="6"/>
        <v>420</v>
      </c>
      <c r="D54" s="55">
        <v>300</v>
      </c>
      <c r="E54" s="55">
        <v>80</v>
      </c>
      <c r="F54" s="55">
        <v>20</v>
      </c>
      <c r="G54" s="55">
        <v>20</v>
      </c>
      <c r="H54" s="56">
        <f t="shared" si="21"/>
        <v>0</v>
      </c>
      <c r="I54" s="55">
        <f t="shared" si="7"/>
        <v>0</v>
      </c>
      <c r="J54" s="55">
        <f t="shared" si="8"/>
        <v>0</v>
      </c>
      <c r="K54" s="55">
        <f t="shared" si="9"/>
        <v>0</v>
      </c>
      <c r="L54" s="55">
        <f t="shared" si="10"/>
        <v>0</v>
      </c>
      <c r="M54" s="56">
        <f t="shared" si="11"/>
        <v>0</v>
      </c>
      <c r="N54" s="55">
        <f t="shared" si="12"/>
        <v>0</v>
      </c>
      <c r="O54" s="55">
        <f t="shared" si="13"/>
        <v>0</v>
      </c>
      <c r="P54" s="55">
        <f t="shared" si="14"/>
        <v>0</v>
      </c>
      <c r="Q54" s="55">
        <f t="shared" si="15"/>
        <v>0</v>
      </c>
      <c r="R54" s="56">
        <f t="shared" si="16"/>
        <v>0</v>
      </c>
      <c r="S54" s="55">
        <f t="shared" si="17"/>
        <v>0</v>
      </c>
      <c r="T54" s="55">
        <f t="shared" si="18"/>
        <v>0</v>
      </c>
      <c r="U54" s="55">
        <f t="shared" si="19"/>
        <v>0</v>
      </c>
      <c r="V54" s="55">
        <f t="shared" si="20"/>
        <v>0</v>
      </c>
      <c r="W54" s="82">
        <v>500</v>
      </c>
      <c r="AB54" s="80"/>
    </row>
    <row r="55" spans="1:28" s="2" customFormat="1" ht="12" customHeight="1">
      <c r="A55" s="17"/>
      <c r="B55" s="3" t="s">
        <v>30</v>
      </c>
      <c r="C55" s="54">
        <f t="shared" si="6"/>
        <v>465</v>
      </c>
      <c r="D55" s="55">
        <v>300</v>
      </c>
      <c r="E55" s="55">
        <v>80</v>
      </c>
      <c r="F55" s="55">
        <v>20</v>
      </c>
      <c r="G55" s="55">
        <v>65</v>
      </c>
      <c r="H55" s="56">
        <f t="shared" si="21"/>
        <v>0</v>
      </c>
      <c r="I55" s="55">
        <f t="shared" si="7"/>
        <v>0</v>
      </c>
      <c r="J55" s="55">
        <f t="shared" si="8"/>
        <v>0</v>
      </c>
      <c r="K55" s="55">
        <f t="shared" si="9"/>
        <v>0</v>
      </c>
      <c r="L55" s="55">
        <f t="shared" si="10"/>
        <v>0</v>
      </c>
      <c r="M55" s="56">
        <f t="shared" si="11"/>
        <v>0</v>
      </c>
      <c r="N55" s="55">
        <f t="shared" si="12"/>
        <v>0</v>
      </c>
      <c r="O55" s="55">
        <f t="shared" si="13"/>
        <v>0</v>
      </c>
      <c r="P55" s="55">
        <f t="shared" si="14"/>
        <v>0</v>
      </c>
      <c r="Q55" s="55">
        <f t="shared" si="15"/>
        <v>0</v>
      </c>
      <c r="R55" s="56">
        <f t="shared" si="16"/>
        <v>0</v>
      </c>
      <c r="S55" s="55">
        <f t="shared" si="17"/>
        <v>0</v>
      </c>
      <c r="T55" s="55">
        <f t="shared" si="18"/>
        <v>0</v>
      </c>
      <c r="U55" s="55">
        <f t="shared" si="19"/>
        <v>0</v>
      </c>
      <c r="V55" s="55">
        <f t="shared" si="20"/>
        <v>0</v>
      </c>
      <c r="W55" s="82">
        <v>740</v>
      </c>
      <c r="AB55" s="80"/>
    </row>
    <row r="56" spans="1:28" s="5" customFormat="1" ht="12" customHeight="1">
      <c r="A56" s="18"/>
      <c r="B56" s="13" t="s">
        <v>39</v>
      </c>
      <c r="C56" s="54"/>
      <c r="D56" s="55"/>
      <c r="E56" s="55"/>
      <c r="F56" s="55"/>
      <c r="G56" s="55"/>
      <c r="H56" s="56">
        <f t="shared" si="21"/>
        <v>0</v>
      </c>
      <c r="I56" s="55">
        <f t="shared" si="7"/>
        <v>0</v>
      </c>
      <c r="J56" s="55">
        <f t="shared" si="8"/>
        <v>0</v>
      </c>
      <c r="K56" s="55">
        <f t="shared" si="9"/>
        <v>0</v>
      </c>
      <c r="L56" s="55">
        <f t="shared" si="10"/>
        <v>0</v>
      </c>
      <c r="M56" s="56">
        <f t="shared" si="11"/>
        <v>0</v>
      </c>
      <c r="N56" s="55">
        <f t="shared" si="12"/>
        <v>0</v>
      </c>
      <c r="O56" s="55">
        <f t="shared" si="13"/>
        <v>0</v>
      </c>
      <c r="P56" s="55">
        <f t="shared" si="14"/>
        <v>0</v>
      </c>
      <c r="Q56" s="55">
        <f t="shared" si="15"/>
        <v>0</v>
      </c>
      <c r="R56" s="56">
        <f t="shared" si="16"/>
        <v>0</v>
      </c>
      <c r="S56" s="55">
        <f t="shared" si="17"/>
        <v>0</v>
      </c>
      <c r="T56" s="55">
        <f t="shared" si="18"/>
        <v>0</v>
      </c>
      <c r="U56" s="55">
        <f t="shared" si="19"/>
        <v>0</v>
      </c>
      <c r="V56" s="55">
        <f t="shared" si="20"/>
        <v>0</v>
      </c>
      <c r="W56" s="82">
        <v>150</v>
      </c>
      <c r="AB56" s="80"/>
    </row>
    <row r="57" spans="1:28" s="5" customFormat="1" ht="12" customHeight="1">
      <c r="A57" s="18"/>
      <c r="B57" s="13" t="s">
        <v>32</v>
      </c>
      <c r="C57" s="54">
        <f t="shared" si="6"/>
        <v>90</v>
      </c>
      <c r="D57" s="55">
        <v>30</v>
      </c>
      <c r="E57" s="55"/>
      <c r="F57" s="55">
        <v>10</v>
      </c>
      <c r="G57" s="55">
        <v>50</v>
      </c>
      <c r="H57" s="56">
        <f t="shared" si="21"/>
        <v>0</v>
      </c>
      <c r="I57" s="55">
        <f t="shared" si="7"/>
        <v>0</v>
      </c>
      <c r="J57" s="55">
        <f t="shared" si="8"/>
        <v>0</v>
      </c>
      <c r="K57" s="55">
        <f t="shared" si="9"/>
        <v>0</v>
      </c>
      <c r="L57" s="55">
        <f t="shared" si="10"/>
        <v>0</v>
      </c>
      <c r="M57" s="56">
        <f t="shared" si="11"/>
        <v>0</v>
      </c>
      <c r="N57" s="55">
        <f t="shared" si="12"/>
        <v>0</v>
      </c>
      <c r="O57" s="55">
        <f t="shared" si="13"/>
        <v>0</v>
      </c>
      <c r="P57" s="55">
        <f t="shared" si="14"/>
        <v>0</v>
      </c>
      <c r="Q57" s="55">
        <f t="shared" si="15"/>
        <v>0</v>
      </c>
      <c r="R57" s="56">
        <f t="shared" si="16"/>
        <v>0</v>
      </c>
      <c r="S57" s="55">
        <f t="shared" si="17"/>
        <v>0</v>
      </c>
      <c r="T57" s="55">
        <f t="shared" si="18"/>
        <v>0</v>
      </c>
      <c r="U57" s="55">
        <f t="shared" si="19"/>
        <v>0</v>
      </c>
      <c r="V57" s="55">
        <f t="shared" si="20"/>
        <v>0</v>
      </c>
      <c r="W57" s="82">
        <v>240</v>
      </c>
      <c r="AB57" s="80"/>
    </row>
    <row r="58" spans="1:28" s="5" customFormat="1" ht="12" customHeight="1">
      <c r="A58" s="18"/>
      <c r="B58" s="13" t="s">
        <v>38</v>
      </c>
      <c r="C58" s="54"/>
      <c r="D58" s="55"/>
      <c r="E58" s="55"/>
      <c r="F58" s="55"/>
      <c r="G58" s="55"/>
      <c r="H58" s="56">
        <f t="shared" si="21"/>
        <v>0</v>
      </c>
      <c r="I58" s="55">
        <f t="shared" si="7"/>
        <v>0</v>
      </c>
      <c r="J58" s="55">
        <f t="shared" si="8"/>
        <v>0</v>
      </c>
      <c r="K58" s="55">
        <f t="shared" si="9"/>
        <v>0</v>
      </c>
      <c r="L58" s="55">
        <f t="shared" si="10"/>
        <v>0</v>
      </c>
      <c r="M58" s="56">
        <f t="shared" si="11"/>
        <v>0</v>
      </c>
      <c r="N58" s="55">
        <f t="shared" si="12"/>
        <v>0</v>
      </c>
      <c r="O58" s="55">
        <f t="shared" si="13"/>
        <v>0</v>
      </c>
      <c r="P58" s="55">
        <f t="shared" si="14"/>
        <v>0</v>
      </c>
      <c r="Q58" s="55">
        <f t="shared" si="15"/>
        <v>0</v>
      </c>
      <c r="R58" s="56">
        <f t="shared" si="16"/>
        <v>0</v>
      </c>
      <c r="S58" s="55">
        <f t="shared" si="17"/>
        <v>0</v>
      </c>
      <c r="T58" s="55">
        <f t="shared" si="18"/>
        <v>0</v>
      </c>
      <c r="U58" s="55">
        <f t="shared" si="19"/>
        <v>0</v>
      </c>
      <c r="V58" s="55">
        <f t="shared" si="20"/>
        <v>0</v>
      </c>
      <c r="W58" s="82">
        <v>240</v>
      </c>
      <c r="AB58" s="80"/>
    </row>
    <row r="59" spans="1:28" s="5" customFormat="1" ht="12" customHeight="1">
      <c r="A59" s="18"/>
      <c r="B59" s="13" t="s">
        <v>40</v>
      </c>
      <c r="C59" s="54"/>
      <c r="D59" s="55"/>
      <c r="E59" s="55"/>
      <c r="F59" s="55"/>
      <c r="G59" s="55"/>
      <c r="H59" s="56">
        <f t="shared" si="21"/>
        <v>0</v>
      </c>
      <c r="I59" s="55">
        <f t="shared" si="7"/>
        <v>0</v>
      </c>
      <c r="J59" s="55">
        <f t="shared" si="8"/>
        <v>0</v>
      </c>
      <c r="K59" s="55">
        <f t="shared" si="9"/>
        <v>0</v>
      </c>
      <c r="L59" s="55">
        <f t="shared" si="10"/>
        <v>0</v>
      </c>
      <c r="M59" s="56">
        <f t="shared" si="11"/>
        <v>0</v>
      </c>
      <c r="N59" s="55">
        <f t="shared" si="12"/>
        <v>0</v>
      </c>
      <c r="O59" s="55">
        <f t="shared" si="13"/>
        <v>0</v>
      </c>
      <c r="P59" s="55">
        <f t="shared" si="14"/>
        <v>0</v>
      </c>
      <c r="Q59" s="55">
        <f t="shared" si="15"/>
        <v>0</v>
      </c>
      <c r="R59" s="56">
        <f t="shared" si="16"/>
        <v>0</v>
      </c>
      <c r="S59" s="55">
        <f t="shared" si="17"/>
        <v>0</v>
      </c>
      <c r="T59" s="55">
        <f t="shared" si="18"/>
        <v>0</v>
      </c>
      <c r="U59" s="55">
        <f t="shared" si="19"/>
        <v>0</v>
      </c>
      <c r="V59" s="55">
        <f t="shared" si="20"/>
        <v>0</v>
      </c>
      <c r="W59" s="82">
        <v>120</v>
      </c>
      <c r="AB59" s="80"/>
    </row>
    <row r="60" spans="1:28" s="5" customFormat="1" ht="12" customHeight="1">
      <c r="A60" s="18"/>
      <c r="B60" s="13" t="s">
        <v>41</v>
      </c>
      <c r="C60" s="54"/>
      <c r="D60" s="55"/>
      <c r="E60" s="55"/>
      <c r="F60" s="55"/>
      <c r="G60" s="55"/>
      <c r="H60" s="56">
        <f t="shared" si="21"/>
        <v>0</v>
      </c>
      <c r="I60" s="55">
        <f t="shared" si="7"/>
        <v>0</v>
      </c>
      <c r="J60" s="55">
        <f t="shared" si="8"/>
        <v>0</v>
      </c>
      <c r="K60" s="55">
        <f t="shared" si="9"/>
        <v>0</v>
      </c>
      <c r="L60" s="55">
        <f t="shared" si="10"/>
        <v>0</v>
      </c>
      <c r="M60" s="56">
        <f t="shared" si="11"/>
        <v>0</v>
      </c>
      <c r="N60" s="55">
        <f t="shared" si="12"/>
        <v>0</v>
      </c>
      <c r="O60" s="55">
        <f t="shared" si="13"/>
        <v>0</v>
      </c>
      <c r="P60" s="55">
        <f t="shared" si="14"/>
        <v>0</v>
      </c>
      <c r="Q60" s="55">
        <f t="shared" si="15"/>
        <v>0</v>
      </c>
      <c r="R60" s="56"/>
      <c r="S60" s="55"/>
      <c r="T60" s="55"/>
      <c r="U60" s="55"/>
      <c r="V60" s="55"/>
      <c r="W60" s="82">
        <v>50</v>
      </c>
      <c r="AB60" s="80"/>
    </row>
    <row r="61" spans="1:28" s="5" customFormat="1" ht="12" customHeight="1">
      <c r="A61" s="18"/>
      <c r="B61" s="13" t="s">
        <v>42</v>
      </c>
      <c r="C61" s="54">
        <f t="shared" si="6"/>
        <v>341</v>
      </c>
      <c r="D61" s="55">
        <v>301</v>
      </c>
      <c r="E61" s="55"/>
      <c r="F61" s="16">
        <v>14.2</v>
      </c>
      <c r="G61" s="16">
        <v>25.8</v>
      </c>
      <c r="H61" s="56">
        <f t="shared" si="21"/>
        <v>0</v>
      </c>
      <c r="I61" s="55">
        <f t="shared" si="7"/>
        <v>0</v>
      </c>
      <c r="J61" s="55">
        <f t="shared" si="8"/>
        <v>0</v>
      </c>
      <c r="K61" s="55">
        <f t="shared" si="9"/>
        <v>0</v>
      </c>
      <c r="L61" s="55">
        <f t="shared" si="10"/>
        <v>0</v>
      </c>
      <c r="M61" s="56">
        <f t="shared" si="11"/>
        <v>0</v>
      </c>
      <c r="N61" s="55">
        <f t="shared" si="12"/>
        <v>0</v>
      </c>
      <c r="O61" s="55">
        <f t="shared" si="13"/>
        <v>0</v>
      </c>
      <c r="P61" s="55">
        <f t="shared" si="14"/>
        <v>0</v>
      </c>
      <c r="Q61" s="55">
        <f t="shared" si="15"/>
        <v>0</v>
      </c>
      <c r="R61" s="56">
        <f t="shared" si="16"/>
        <v>0</v>
      </c>
      <c r="S61" s="55">
        <f t="shared" si="17"/>
        <v>0</v>
      </c>
      <c r="T61" s="55">
        <f t="shared" si="18"/>
        <v>0</v>
      </c>
      <c r="U61" s="55">
        <f t="shared" si="19"/>
        <v>0</v>
      </c>
      <c r="V61" s="55">
        <f t="shared" si="20"/>
        <v>0</v>
      </c>
      <c r="W61" s="82">
        <v>270</v>
      </c>
      <c r="AB61" s="80"/>
    </row>
    <row r="62" spans="1:28" s="5" customFormat="1" ht="12" customHeight="1">
      <c r="A62" s="18"/>
      <c r="B62" s="13" t="s">
        <v>43</v>
      </c>
      <c r="C62" s="54">
        <f t="shared" si="6"/>
        <v>167</v>
      </c>
      <c r="D62" s="55">
        <v>140</v>
      </c>
      <c r="E62" s="55"/>
      <c r="F62" s="55">
        <v>7</v>
      </c>
      <c r="G62" s="55">
        <v>20</v>
      </c>
      <c r="H62" s="56">
        <f t="shared" si="21"/>
        <v>0</v>
      </c>
      <c r="I62" s="55">
        <f t="shared" si="7"/>
        <v>0</v>
      </c>
      <c r="J62" s="55">
        <f t="shared" si="8"/>
        <v>0</v>
      </c>
      <c r="K62" s="55">
        <f t="shared" si="9"/>
        <v>0</v>
      </c>
      <c r="L62" s="55">
        <f t="shared" si="10"/>
        <v>0</v>
      </c>
      <c r="M62" s="56">
        <f t="shared" si="11"/>
        <v>0</v>
      </c>
      <c r="N62" s="55">
        <f t="shared" si="12"/>
        <v>0</v>
      </c>
      <c r="O62" s="55">
        <f t="shared" si="13"/>
        <v>0</v>
      </c>
      <c r="P62" s="55">
        <f t="shared" si="14"/>
        <v>0</v>
      </c>
      <c r="Q62" s="55">
        <f t="shared" si="15"/>
        <v>0</v>
      </c>
      <c r="R62" s="56">
        <f t="shared" si="16"/>
        <v>0</v>
      </c>
      <c r="S62" s="55">
        <f t="shared" si="17"/>
        <v>0</v>
      </c>
      <c r="T62" s="55">
        <f t="shared" si="18"/>
        <v>0</v>
      </c>
      <c r="U62" s="55">
        <f t="shared" si="19"/>
        <v>0</v>
      </c>
      <c r="V62" s="55">
        <f t="shared" si="20"/>
        <v>0</v>
      </c>
      <c r="W62" s="82">
        <v>250</v>
      </c>
      <c r="AB62" s="80"/>
    </row>
    <row r="63" spans="1:28" s="5" customFormat="1" ht="12" customHeight="1">
      <c r="A63" s="18"/>
      <c r="B63" s="13" t="s">
        <v>33</v>
      </c>
      <c r="C63" s="54">
        <f t="shared" si="6"/>
        <v>550</v>
      </c>
      <c r="D63" s="55">
        <v>400</v>
      </c>
      <c r="E63" s="55">
        <v>90</v>
      </c>
      <c r="F63" s="55">
        <v>20</v>
      </c>
      <c r="G63" s="55">
        <v>40</v>
      </c>
      <c r="H63" s="56">
        <f t="shared" si="21"/>
        <v>0</v>
      </c>
      <c r="I63" s="55">
        <f t="shared" si="7"/>
        <v>0</v>
      </c>
      <c r="J63" s="55">
        <f t="shared" si="8"/>
        <v>0</v>
      </c>
      <c r="K63" s="55">
        <f t="shared" si="9"/>
        <v>0</v>
      </c>
      <c r="L63" s="55">
        <f t="shared" si="10"/>
        <v>0</v>
      </c>
      <c r="M63" s="56">
        <f t="shared" si="11"/>
        <v>0</v>
      </c>
      <c r="N63" s="55">
        <f t="shared" si="12"/>
        <v>0</v>
      </c>
      <c r="O63" s="55">
        <f t="shared" si="13"/>
        <v>0</v>
      </c>
      <c r="P63" s="55">
        <f t="shared" si="14"/>
        <v>0</v>
      </c>
      <c r="Q63" s="55">
        <f t="shared" si="15"/>
        <v>0</v>
      </c>
      <c r="R63" s="56">
        <f t="shared" si="16"/>
        <v>0</v>
      </c>
      <c r="S63" s="55">
        <f t="shared" si="17"/>
        <v>0</v>
      </c>
      <c r="T63" s="55">
        <f t="shared" si="18"/>
        <v>0</v>
      </c>
      <c r="U63" s="55">
        <f t="shared" si="19"/>
        <v>0</v>
      </c>
      <c r="V63" s="55">
        <f t="shared" si="20"/>
        <v>0</v>
      </c>
      <c r="W63" s="82">
        <v>420</v>
      </c>
      <c r="AB63" s="80"/>
    </row>
    <row r="64" spans="1:30" s="5" customFormat="1" ht="12" customHeight="1">
      <c r="A64" s="18"/>
      <c r="B64" s="116" t="s">
        <v>82</v>
      </c>
      <c r="C64" s="117">
        <f>SUM(C33:C63)</f>
        <v>19128</v>
      </c>
      <c r="D64" s="114">
        <f aca="true" t="shared" si="22" ref="D64:V64">SUM(D33:D63)</f>
        <v>9751</v>
      </c>
      <c r="E64" s="114">
        <f t="shared" si="22"/>
        <v>4268</v>
      </c>
      <c r="F64" s="113">
        <f t="shared" si="22"/>
        <v>2942.2999999999997</v>
      </c>
      <c r="G64" s="113">
        <f t="shared" si="22"/>
        <v>2166.7000000000003</v>
      </c>
      <c r="H64" s="114">
        <f t="shared" si="22"/>
        <v>0</v>
      </c>
      <c r="I64" s="114">
        <f t="shared" si="22"/>
        <v>0</v>
      </c>
      <c r="J64" s="114">
        <f t="shared" si="22"/>
        <v>0</v>
      </c>
      <c r="K64" s="114">
        <f t="shared" si="22"/>
        <v>0</v>
      </c>
      <c r="L64" s="114">
        <f t="shared" si="22"/>
        <v>0</v>
      </c>
      <c r="M64" s="114">
        <f t="shared" si="22"/>
        <v>0</v>
      </c>
      <c r="N64" s="114">
        <f t="shared" si="22"/>
        <v>0</v>
      </c>
      <c r="O64" s="114">
        <f t="shared" si="22"/>
        <v>0</v>
      </c>
      <c r="P64" s="114">
        <f t="shared" si="22"/>
        <v>0</v>
      </c>
      <c r="Q64" s="114">
        <f t="shared" si="22"/>
        <v>0</v>
      </c>
      <c r="R64" s="114">
        <f t="shared" si="22"/>
        <v>0</v>
      </c>
      <c r="S64" s="114">
        <f t="shared" si="22"/>
        <v>0</v>
      </c>
      <c r="T64" s="114">
        <f t="shared" si="22"/>
        <v>0</v>
      </c>
      <c r="U64" s="114">
        <f t="shared" si="22"/>
        <v>0</v>
      </c>
      <c r="V64" s="114">
        <f t="shared" si="22"/>
        <v>0</v>
      </c>
      <c r="W64" s="114">
        <f>SUM(W34:W63)+55</f>
        <v>21745</v>
      </c>
      <c r="X64" s="10"/>
      <c r="Y64" s="10"/>
      <c r="Z64" s="10"/>
      <c r="AA64" s="10"/>
      <c r="AB64" s="81"/>
      <c r="AD64" s="30"/>
    </row>
    <row r="65" spans="1:28" s="5" customFormat="1" ht="58.5" customHeight="1">
      <c r="A65" s="255" t="s">
        <v>64</v>
      </c>
      <c r="B65" s="63" t="s">
        <v>69</v>
      </c>
      <c r="C65" s="1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40" t="s">
        <v>70</v>
      </c>
      <c r="X65" s="35"/>
      <c r="AB65" s="132"/>
    </row>
    <row r="66" spans="1:28" s="5" customFormat="1" ht="12" customHeight="1">
      <c r="A66" s="256"/>
      <c r="B66" s="64" t="s">
        <v>35</v>
      </c>
      <c r="C66" s="57"/>
      <c r="D66" s="7"/>
      <c r="E66" s="7"/>
      <c r="F66" s="7"/>
      <c r="G66" s="7"/>
      <c r="H66" s="58">
        <f aca="true" t="shared" si="23" ref="H66:H82">Y66*1850</f>
        <v>0</v>
      </c>
      <c r="I66" s="55">
        <f>H66*0.65</f>
        <v>0</v>
      </c>
      <c r="J66" s="55">
        <f>H66*0.15</f>
        <v>0</v>
      </c>
      <c r="K66" s="55">
        <f>H66*0.1</f>
        <v>0</v>
      </c>
      <c r="L66" s="55">
        <f>H66*0.1</f>
        <v>0</v>
      </c>
      <c r="M66" s="60">
        <f>Z66*2035</f>
        <v>0</v>
      </c>
      <c r="N66" s="55">
        <f>M66*0.65</f>
        <v>0</v>
      </c>
      <c r="O66" s="55">
        <f>M66*0.15</f>
        <v>0</v>
      </c>
      <c r="P66" s="55">
        <f>M66*0.1</f>
        <v>0</v>
      </c>
      <c r="Q66" s="55">
        <f>M66*0.1</f>
        <v>0</v>
      </c>
      <c r="R66" s="58">
        <f>AA66*2240</f>
        <v>0</v>
      </c>
      <c r="S66" s="7">
        <f>R66*0.65</f>
        <v>0</v>
      </c>
      <c r="T66" s="7">
        <f>R66*0.15</f>
        <v>0</v>
      </c>
      <c r="U66" s="7">
        <f>R66*0.1</f>
        <v>0</v>
      </c>
      <c r="V66" s="7">
        <f>R66*0.1</f>
        <v>0</v>
      </c>
      <c r="W66" s="55">
        <v>660</v>
      </c>
      <c r="Y66" s="61"/>
      <c r="Z66" s="61"/>
      <c r="AB66" s="129"/>
    </row>
    <row r="67" spans="1:28" s="5" customFormat="1" ht="12" customHeight="1">
      <c r="A67" s="256"/>
      <c r="B67" s="92" t="s">
        <v>13</v>
      </c>
      <c r="C67" s="57">
        <f aca="true" t="shared" si="24" ref="C67:C82">SUM(D67:G67)</f>
        <v>1000</v>
      </c>
      <c r="D67" s="7">
        <v>500</v>
      </c>
      <c r="E67" s="7">
        <v>250</v>
      </c>
      <c r="F67" s="7">
        <v>50</v>
      </c>
      <c r="G67" s="7">
        <v>200</v>
      </c>
      <c r="H67" s="58">
        <f t="shared" si="23"/>
        <v>0</v>
      </c>
      <c r="I67" s="55">
        <f aca="true" t="shared" si="25" ref="I67:I82">H67*0.65</f>
        <v>0</v>
      </c>
      <c r="J67" s="55">
        <f aca="true" t="shared" si="26" ref="J67:J82">H67*0.15</f>
        <v>0</v>
      </c>
      <c r="K67" s="55">
        <f aca="true" t="shared" si="27" ref="K67:K82">H67*0.1</f>
        <v>0</v>
      </c>
      <c r="L67" s="55">
        <f aca="true" t="shared" si="28" ref="L67:L82">H67*0.1</f>
        <v>0</v>
      </c>
      <c r="M67" s="60">
        <f aca="true" t="shared" si="29" ref="M67:M82">Z67*2035</f>
        <v>0</v>
      </c>
      <c r="N67" s="55">
        <f aca="true" t="shared" si="30" ref="N67:N82">M67*0.65</f>
        <v>0</v>
      </c>
      <c r="O67" s="55">
        <f aca="true" t="shared" si="31" ref="O67:O82">M67*0.15</f>
        <v>0</v>
      </c>
      <c r="P67" s="55">
        <f aca="true" t="shared" si="32" ref="P67:P82">M67*0.1</f>
        <v>0</v>
      </c>
      <c r="Q67" s="55">
        <f aca="true" t="shared" si="33" ref="Q67:Q82">M67*0.1</f>
        <v>0</v>
      </c>
      <c r="R67" s="58">
        <f aca="true" t="shared" si="34" ref="R67:R82">AA67*2240</f>
        <v>0</v>
      </c>
      <c r="S67" s="7">
        <f aca="true" t="shared" si="35" ref="S67:S82">R67*0.65</f>
        <v>0</v>
      </c>
      <c r="T67" s="7">
        <f aca="true" t="shared" si="36" ref="T67:T82">R67*0.15</f>
        <v>0</v>
      </c>
      <c r="U67" s="7">
        <f aca="true" t="shared" si="37" ref="U67:U82">R67*0.1</f>
        <v>0</v>
      </c>
      <c r="V67" s="7">
        <f aca="true" t="shared" si="38" ref="V67:V82">R67*0.1</f>
        <v>0</v>
      </c>
      <c r="W67" s="55">
        <v>1000</v>
      </c>
      <c r="Y67" s="2"/>
      <c r="Z67" s="2"/>
      <c r="AB67" s="129"/>
    </row>
    <row r="68" spans="1:28" s="5" customFormat="1" ht="12" customHeight="1">
      <c r="A68" s="256"/>
      <c r="B68" s="92" t="s">
        <v>14</v>
      </c>
      <c r="C68" s="57">
        <f t="shared" si="24"/>
        <v>1000</v>
      </c>
      <c r="D68" s="7">
        <v>500</v>
      </c>
      <c r="E68" s="7">
        <v>250</v>
      </c>
      <c r="F68" s="7">
        <v>70</v>
      </c>
      <c r="G68" s="7">
        <v>180</v>
      </c>
      <c r="H68" s="58">
        <f t="shared" si="23"/>
        <v>0</v>
      </c>
      <c r="I68" s="55">
        <f t="shared" si="25"/>
        <v>0</v>
      </c>
      <c r="J68" s="55">
        <f t="shared" si="26"/>
        <v>0</v>
      </c>
      <c r="K68" s="55">
        <f t="shared" si="27"/>
        <v>0</v>
      </c>
      <c r="L68" s="55">
        <f t="shared" si="28"/>
        <v>0</v>
      </c>
      <c r="M68" s="60">
        <f t="shared" si="29"/>
        <v>0</v>
      </c>
      <c r="N68" s="55">
        <f t="shared" si="30"/>
        <v>0</v>
      </c>
      <c r="O68" s="55">
        <f t="shared" si="31"/>
        <v>0</v>
      </c>
      <c r="P68" s="55">
        <f t="shared" si="32"/>
        <v>0</v>
      </c>
      <c r="Q68" s="55">
        <f t="shared" si="33"/>
        <v>0</v>
      </c>
      <c r="R68" s="58">
        <f t="shared" si="34"/>
        <v>0</v>
      </c>
      <c r="S68" s="7">
        <f t="shared" si="35"/>
        <v>0</v>
      </c>
      <c r="T68" s="7">
        <f t="shared" si="36"/>
        <v>0</v>
      </c>
      <c r="U68" s="7">
        <f t="shared" si="37"/>
        <v>0</v>
      </c>
      <c r="V68" s="7">
        <f t="shared" si="38"/>
        <v>0</v>
      </c>
      <c r="W68" s="55">
        <v>1100</v>
      </c>
      <c r="Y68" s="2"/>
      <c r="Z68" s="2"/>
      <c r="AB68" s="129"/>
    </row>
    <row r="69" spans="1:28" ht="12" customHeight="1">
      <c r="A69" s="256"/>
      <c r="B69" s="92" t="s">
        <v>15</v>
      </c>
      <c r="C69" s="57">
        <f t="shared" si="24"/>
        <v>1300</v>
      </c>
      <c r="D69" s="7">
        <v>600</v>
      </c>
      <c r="E69" s="7">
        <v>370</v>
      </c>
      <c r="F69" s="7">
        <v>80</v>
      </c>
      <c r="G69" s="7">
        <v>250</v>
      </c>
      <c r="H69" s="58">
        <f t="shared" si="23"/>
        <v>0</v>
      </c>
      <c r="I69" s="55">
        <f t="shared" si="25"/>
        <v>0</v>
      </c>
      <c r="J69" s="55">
        <f t="shared" si="26"/>
        <v>0</v>
      </c>
      <c r="K69" s="55">
        <f t="shared" si="27"/>
        <v>0</v>
      </c>
      <c r="L69" s="55">
        <f t="shared" si="28"/>
        <v>0</v>
      </c>
      <c r="M69" s="60">
        <f t="shared" si="29"/>
        <v>0</v>
      </c>
      <c r="N69" s="55">
        <f t="shared" si="30"/>
        <v>0</v>
      </c>
      <c r="O69" s="55">
        <f t="shared" si="31"/>
        <v>0</v>
      </c>
      <c r="P69" s="55">
        <f t="shared" si="32"/>
        <v>0</v>
      </c>
      <c r="Q69" s="55">
        <f t="shared" si="33"/>
        <v>0</v>
      </c>
      <c r="R69" s="58">
        <f t="shared" si="34"/>
        <v>0</v>
      </c>
      <c r="S69" s="7">
        <f t="shared" si="35"/>
        <v>0</v>
      </c>
      <c r="T69" s="7">
        <f t="shared" si="36"/>
        <v>0</v>
      </c>
      <c r="U69" s="7">
        <f t="shared" si="37"/>
        <v>0</v>
      </c>
      <c r="V69" s="7">
        <f t="shared" si="38"/>
        <v>0</v>
      </c>
      <c r="W69" s="55">
        <v>1820</v>
      </c>
      <c r="X69" s="5"/>
      <c r="Y69" s="2"/>
      <c r="Z69" s="2"/>
      <c r="AB69" s="129"/>
    </row>
    <row r="70" spans="1:28" ht="12" customHeight="1">
      <c r="A70" s="256"/>
      <c r="B70" s="92" t="s">
        <v>19</v>
      </c>
      <c r="C70" s="57">
        <f t="shared" si="24"/>
        <v>1370</v>
      </c>
      <c r="D70" s="7">
        <v>650</v>
      </c>
      <c r="E70" s="7">
        <v>320</v>
      </c>
      <c r="F70" s="7">
        <v>70</v>
      </c>
      <c r="G70" s="7">
        <v>330</v>
      </c>
      <c r="H70" s="58">
        <f t="shared" si="23"/>
        <v>0</v>
      </c>
      <c r="I70" s="55">
        <f t="shared" si="25"/>
        <v>0</v>
      </c>
      <c r="J70" s="55">
        <f t="shared" si="26"/>
        <v>0</v>
      </c>
      <c r="K70" s="55">
        <f t="shared" si="27"/>
        <v>0</v>
      </c>
      <c r="L70" s="55">
        <f t="shared" si="28"/>
        <v>0</v>
      </c>
      <c r="M70" s="60">
        <f t="shared" si="29"/>
        <v>0</v>
      </c>
      <c r="N70" s="55">
        <f t="shared" si="30"/>
        <v>0</v>
      </c>
      <c r="O70" s="55">
        <f t="shared" si="31"/>
        <v>0</v>
      </c>
      <c r="P70" s="55">
        <f t="shared" si="32"/>
        <v>0</v>
      </c>
      <c r="Q70" s="55">
        <f t="shared" si="33"/>
        <v>0</v>
      </c>
      <c r="R70" s="58">
        <f t="shared" si="34"/>
        <v>0</v>
      </c>
      <c r="S70" s="7">
        <f t="shared" si="35"/>
        <v>0</v>
      </c>
      <c r="T70" s="7">
        <f t="shared" si="36"/>
        <v>0</v>
      </c>
      <c r="U70" s="7">
        <f t="shared" si="37"/>
        <v>0</v>
      </c>
      <c r="V70" s="7">
        <f t="shared" si="38"/>
        <v>0</v>
      </c>
      <c r="W70" s="55">
        <v>1370</v>
      </c>
      <c r="X70" s="5"/>
      <c r="Y70" s="2"/>
      <c r="Z70" s="2"/>
      <c r="AA70" s="59"/>
      <c r="AB70" s="129"/>
    </row>
    <row r="71" spans="1:28" ht="12" customHeight="1">
      <c r="A71" s="256"/>
      <c r="B71" s="92" t="s">
        <v>20</v>
      </c>
      <c r="C71" s="57">
        <f t="shared" si="24"/>
        <v>900</v>
      </c>
      <c r="D71" s="7">
        <v>370</v>
      </c>
      <c r="E71" s="7">
        <v>250</v>
      </c>
      <c r="F71" s="7">
        <v>80</v>
      </c>
      <c r="G71" s="7">
        <v>200</v>
      </c>
      <c r="H71" s="58">
        <f t="shared" si="23"/>
        <v>0</v>
      </c>
      <c r="I71" s="55">
        <f t="shared" si="25"/>
        <v>0</v>
      </c>
      <c r="J71" s="55">
        <f t="shared" si="26"/>
        <v>0</v>
      </c>
      <c r="K71" s="55">
        <f t="shared" si="27"/>
        <v>0</v>
      </c>
      <c r="L71" s="55">
        <f t="shared" si="28"/>
        <v>0</v>
      </c>
      <c r="M71" s="60">
        <f t="shared" si="29"/>
        <v>0</v>
      </c>
      <c r="N71" s="55">
        <f t="shared" si="30"/>
        <v>0</v>
      </c>
      <c r="O71" s="55">
        <f t="shared" si="31"/>
        <v>0</v>
      </c>
      <c r="P71" s="55">
        <f t="shared" si="32"/>
        <v>0</v>
      </c>
      <c r="Q71" s="55">
        <f t="shared" si="33"/>
        <v>0</v>
      </c>
      <c r="R71" s="58">
        <f t="shared" si="34"/>
        <v>0</v>
      </c>
      <c r="S71" s="7">
        <f t="shared" si="35"/>
        <v>0</v>
      </c>
      <c r="T71" s="7">
        <f t="shared" si="36"/>
        <v>0</v>
      </c>
      <c r="U71" s="7">
        <f t="shared" si="37"/>
        <v>0</v>
      </c>
      <c r="V71" s="7">
        <f t="shared" si="38"/>
        <v>0</v>
      </c>
      <c r="W71" s="55">
        <v>1110</v>
      </c>
      <c r="X71" s="5"/>
      <c r="Y71" s="2"/>
      <c r="Z71" s="2"/>
      <c r="AB71" s="129"/>
    </row>
    <row r="72" spans="1:28" ht="12" customHeight="1">
      <c r="A72" s="256"/>
      <c r="B72" s="92" t="s">
        <v>21</v>
      </c>
      <c r="C72" s="57">
        <f t="shared" si="24"/>
        <v>800</v>
      </c>
      <c r="D72" s="7">
        <v>300</v>
      </c>
      <c r="E72" s="7">
        <v>200</v>
      </c>
      <c r="F72" s="7">
        <v>40</v>
      </c>
      <c r="G72" s="7">
        <v>260</v>
      </c>
      <c r="H72" s="58">
        <f t="shared" si="23"/>
        <v>0</v>
      </c>
      <c r="I72" s="55">
        <f t="shared" si="25"/>
        <v>0</v>
      </c>
      <c r="J72" s="55">
        <f t="shared" si="26"/>
        <v>0</v>
      </c>
      <c r="K72" s="55">
        <f t="shared" si="27"/>
        <v>0</v>
      </c>
      <c r="L72" s="55">
        <f t="shared" si="28"/>
        <v>0</v>
      </c>
      <c r="M72" s="60">
        <f t="shared" si="29"/>
        <v>0</v>
      </c>
      <c r="N72" s="55">
        <f t="shared" si="30"/>
        <v>0</v>
      </c>
      <c r="O72" s="55">
        <f t="shared" si="31"/>
        <v>0</v>
      </c>
      <c r="P72" s="55">
        <f t="shared" si="32"/>
        <v>0</v>
      </c>
      <c r="Q72" s="55">
        <f t="shared" si="33"/>
        <v>0</v>
      </c>
      <c r="R72" s="58">
        <f t="shared" si="34"/>
        <v>0</v>
      </c>
      <c r="S72" s="7">
        <f t="shared" si="35"/>
        <v>0</v>
      </c>
      <c r="T72" s="7">
        <f t="shared" si="36"/>
        <v>0</v>
      </c>
      <c r="U72" s="7">
        <f t="shared" si="37"/>
        <v>0</v>
      </c>
      <c r="V72" s="7">
        <f t="shared" si="38"/>
        <v>0</v>
      </c>
      <c r="W72" s="55">
        <v>650</v>
      </c>
      <c r="X72" s="5"/>
      <c r="Y72" s="2"/>
      <c r="Z72" s="2"/>
      <c r="AA72" s="59"/>
      <c r="AB72" s="129"/>
    </row>
    <row r="73" spans="1:28" ht="12" customHeight="1">
      <c r="A73" s="256"/>
      <c r="B73" s="92" t="s">
        <v>37</v>
      </c>
      <c r="C73" s="57"/>
      <c r="D73" s="7"/>
      <c r="E73" s="7"/>
      <c r="F73" s="7"/>
      <c r="G73" s="7"/>
      <c r="H73" s="58">
        <f t="shared" si="23"/>
        <v>0</v>
      </c>
      <c r="I73" s="55">
        <f t="shared" si="25"/>
        <v>0</v>
      </c>
      <c r="J73" s="55">
        <f t="shared" si="26"/>
        <v>0</v>
      </c>
      <c r="K73" s="55">
        <f t="shared" si="27"/>
        <v>0</v>
      </c>
      <c r="L73" s="55">
        <f t="shared" si="28"/>
        <v>0</v>
      </c>
      <c r="M73" s="60">
        <f t="shared" si="29"/>
        <v>0</v>
      </c>
      <c r="N73" s="55">
        <f t="shared" si="30"/>
        <v>0</v>
      </c>
      <c r="O73" s="55">
        <f t="shared" si="31"/>
        <v>0</v>
      </c>
      <c r="P73" s="55">
        <f t="shared" si="32"/>
        <v>0</v>
      </c>
      <c r="Q73" s="55">
        <f t="shared" si="33"/>
        <v>0</v>
      </c>
      <c r="R73" s="58">
        <f t="shared" si="34"/>
        <v>0</v>
      </c>
      <c r="S73" s="7">
        <f t="shared" si="35"/>
        <v>0</v>
      </c>
      <c r="T73" s="7">
        <f t="shared" si="36"/>
        <v>0</v>
      </c>
      <c r="U73" s="7">
        <f t="shared" si="37"/>
        <v>0</v>
      </c>
      <c r="V73" s="7">
        <f t="shared" si="38"/>
        <v>0</v>
      </c>
      <c r="W73" s="55">
        <v>800</v>
      </c>
      <c r="Y73" s="2"/>
      <c r="Z73" s="2"/>
      <c r="AB73" s="129"/>
    </row>
    <row r="74" spans="1:28" ht="12" customHeight="1">
      <c r="A74" s="45"/>
      <c r="B74" s="92" t="s">
        <v>22</v>
      </c>
      <c r="C74" s="57">
        <f t="shared" si="24"/>
        <v>1550</v>
      </c>
      <c r="D74" s="7">
        <v>650</v>
      </c>
      <c r="E74" s="7">
        <v>460</v>
      </c>
      <c r="F74" s="7">
        <v>80</v>
      </c>
      <c r="G74" s="7">
        <v>360</v>
      </c>
      <c r="H74" s="58">
        <f t="shared" si="23"/>
        <v>0</v>
      </c>
      <c r="I74" s="55">
        <f t="shared" si="25"/>
        <v>0</v>
      </c>
      <c r="J74" s="55">
        <f t="shared" si="26"/>
        <v>0</v>
      </c>
      <c r="K74" s="55">
        <f t="shared" si="27"/>
        <v>0</v>
      </c>
      <c r="L74" s="55">
        <f t="shared" si="28"/>
        <v>0</v>
      </c>
      <c r="M74" s="60">
        <f t="shared" si="29"/>
        <v>0</v>
      </c>
      <c r="N74" s="55">
        <f t="shared" si="30"/>
        <v>0</v>
      </c>
      <c r="O74" s="55">
        <f t="shared" si="31"/>
        <v>0</v>
      </c>
      <c r="P74" s="55">
        <f t="shared" si="32"/>
        <v>0</v>
      </c>
      <c r="Q74" s="55">
        <f t="shared" si="33"/>
        <v>0</v>
      </c>
      <c r="R74" s="58">
        <f t="shared" si="34"/>
        <v>0</v>
      </c>
      <c r="S74" s="7">
        <f t="shared" si="35"/>
        <v>0</v>
      </c>
      <c r="T74" s="7">
        <f t="shared" si="36"/>
        <v>0</v>
      </c>
      <c r="U74" s="7">
        <f t="shared" si="37"/>
        <v>0</v>
      </c>
      <c r="V74" s="7">
        <f t="shared" si="38"/>
        <v>0</v>
      </c>
      <c r="W74" s="55">
        <v>2180</v>
      </c>
      <c r="X74" s="5"/>
      <c r="Y74" s="2"/>
      <c r="Z74" s="2"/>
      <c r="AB74" s="129"/>
    </row>
    <row r="75" spans="1:28" ht="12" customHeight="1">
      <c r="A75" s="45"/>
      <c r="B75" s="92" t="s">
        <v>23</v>
      </c>
      <c r="C75" s="57">
        <f t="shared" si="24"/>
        <v>920</v>
      </c>
      <c r="D75" s="7">
        <v>400</v>
      </c>
      <c r="E75" s="7">
        <v>300</v>
      </c>
      <c r="F75" s="7">
        <v>50</v>
      </c>
      <c r="G75" s="7">
        <v>170</v>
      </c>
      <c r="H75" s="58">
        <f t="shared" si="23"/>
        <v>0</v>
      </c>
      <c r="I75" s="55">
        <f t="shared" si="25"/>
        <v>0</v>
      </c>
      <c r="J75" s="55">
        <f t="shared" si="26"/>
        <v>0</v>
      </c>
      <c r="K75" s="55">
        <f t="shared" si="27"/>
        <v>0</v>
      </c>
      <c r="L75" s="55">
        <f t="shared" si="28"/>
        <v>0</v>
      </c>
      <c r="M75" s="60">
        <f t="shared" si="29"/>
        <v>0</v>
      </c>
      <c r="N75" s="55">
        <f t="shared" si="30"/>
        <v>0</v>
      </c>
      <c r="O75" s="55">
        <f t="shared" si="31"/>
        <v>0</v>
      </c>
      <c r="P75" s="55">
        <f t="shared" si="32"/>
        <v>0</v>
      </c>
      <c r="Q75" s="55">
        <f t="shared" si="33"/>
        <v>0</v>
      </c>
      <c r="R75" s="58">
        <f t="shared" si="34"/>
        <v>0</v>
      </c>
      <c r="S75" s="7">
        <f t="shared" si="35"/>
        <v>0</v>
      </c>
      <c r="T75" s="7">
        <f t="shared" si="36"/>
        <v>0</v>
      </c>
      <c r="U75" s="7">
        <f t="shared" si="37"/>
        <v>0</v>
      </c>
      <c r="V75" s="7">
        <f t="shared" si="38"/>
        <v>0</v>
      </c>
      <c r="W75" s="55">
        <v>760</v>
      </c>
      <c r="X75" s="5"/>
      <c r="Y75" s="2"/>
      <c r="Z75" s="2"/>
      <c r="AB75" s="129"/>
    </row>
    <row r="76" spans="1:28" ht="12" customHeight="1">
      <c r="A76" s="45"/>
      <c r="B76" s="92" t="s">
        <v>24</v>
      </c>
      <c r="C76" s="57">
        <f t="shared" si="24"/>
        <v>900</v>
      </c>
      <c r="D76" s="7">
        <v>400</v>
      </c>
      <c r="E76" s="7">
        <v>300</v>
      </c>
      <c r="F76" s="7">
        <v>40</v>
      </c>
      <c r="G76" s="7">
        <v>160</v>
      </c>
      <c r="H76" s="58">
        <f t="shared" si="23"/>
        <v>0</v>
      </c>
      <c r="I76" s="55">
        <f t="shared" si="25"/>
        <v>0</v>
      </c>
      <c r="J76" s="55">
        <f t="shared" si="26"/>
        <v>0</v>
      </c>
      <c r="K76" s="55">
        <f t="shared" si="27"/>
        <v>0</v>
      </c>
      <c r="L76" s="55">
        <f t="shared" si="28"/>
        <v>0</v>
      </c>
      <c r="M76" s="60">
        <f t="shared" si="29"/>
        <v>0</v>
      </c>
      <c r="N76" s="55">
        <f t="shared" si="30"/>
        <v>0</v>
      </c>
      <c r="O76" s="55">
        <f t="shared" si="31"/>
        <v>0</v>
      </c>
      <c r="P76" s="55">
        <f t="shared" si="32"/>
        <v>0</v>
      </c>
      <c r="Q76" s="55">
        <f t="shared" si="33"/>
        <v>0</v>
      </c>
      <c r="R76" s="58">
        <f t="shared" si="34"/>
        <v>0</v>
      </c>
      <c r="S76" s="7">
        <f t="shared" si="35"/>
        <v>0</v>
      </c>
      <c r="T76" s="7">
        <f t="shared" si="36"/>
        <v>0</v>
      </c>
      <c r="U76" s="7">
        <f t="shared" si="37"/>
        <v>0</v>
      </c>
      <c r="V76" s="7">
        <f t="shared" si="38"/>
        <v>0</v>
      </c>
      <c r="W76" s="55">
        <v>990</v>
      </c>
      <c r="X76" s="5"/>
      <c r="Y76" s="2"/>
      <c r="Z76" s="2"/>
      <c r="AB76" s="129"/>
    </row>
    <row r="77" spans="1:28" ht="12" customHeight="1">
      <c r="A77" s="19"/>
      <c r="B77" s="92" t="s">
        <v>25</v>
      </c>
      <c r="C77" s="57">
        <f t="shared" si="24"/>
        <v>900</v>
      </c>
      <c r="D77" s="7">
        <v>400</v>
      </c>
      <c r="E77" s="7">
        <v>300</v>
      </c>
      <c r="F77" s="7">
        <v>70</v>
      </c>
      <c r="G77" s="7">
        <v>130</v>
      </c>
      <c r="H77" s="58">
        <f t="shared" si="23"/>
        <v>0</v>
      </c>
      <c r="I77" s="55">
        <f t="shared" si="25"/>
        <v>0</v>
      </c>
      <c r="J77" s="55">
        <f t="shared" si="26"/>
        <v>0</v>
      </c>
      <c r="K77" s="55">
        <f t="shared" si="27"/>
        <v>0</v>
      </c>
      <c r="L77" s="55">
        <f t="shared" si="28"/>
        <v>0</v>
      </c>
      <c r="M77" s="60">
        <f t="shared" si="29"/>
        <v>0</v>
      </c>
      <c r="N77" s="55">
        <f t="shared" si="30"/>
        <v>0</v>
      </c>
      <c r="O77" s="55">
        <f t="shared" si="31"/>
        <v>0</v>
      </c>
      <c r="P77" s="55">
        <f t="shared" si="32"/>
        <v>0</v>
      </c>
      <c r="Q77" s="55">
        <f t="shared" si="33"/>
        <v>0</v>
      </c>
      <c r="R77" s="58">
        <f t="shared" si="34"/>
        <v>0</v>
      </c>
      <c r="S77" s="7">
        <f t="shared" si="35"/>
        <v>0</v>
      </c>
      <c r="T77" s="7">
        <f t="shared" si="36"/>
        <v>0</v>
      </c>
      <c r="U77" s="7">
        <f t="shared" si="37"/>
        <v>0</v>
      </c>
      <c r="V77" s="7">
        <f t="shared" si="38"/>
        <v>0</v>
      </c>
      <c r="W77" s="55">
        <v>1200</v>
      </c>
      <c r="X77" s="5"/>
      <c r="Y77" s="2"/>
      <c r="Z77" s="2"/>
      <c r="AB77" s="129"/>
    </row>
    <row r="78" spans="1:28" ht="12" customHeight="1">
      <c r="A78" s="19"/>
      <c r="B78" s="92" t="s">
        <v>27</v>
      </c>
      <c r="C78" s="57">
        <f t="shared" si="24"/>
        <v>950</v>
      </c>
      <c r="D78" s="7">
        <v>450</v>
      </c>
      <c r="E78" s="7">
        <v>250</v>
      </c>
      <c r="F78" s="7">
        <v>50</v>
      </c>
      <c r="G78" s="7">
        <v>200</v>
      </c>
      <c r="H78" s="58">
        <f t="shared" si="23"/>
        <v>0</v>
      </c>
      <c r="I78" s="55">
        <f t="shared" si="25"/>
        <v>0</v>
      </c>
      <c r="J78" s="55">
        <f t="shared" si="26"/>
        <v>0</v>
      </c>
      <c r="K78" s="55">
        <f t="shared" si="27"/>
        <v>0</v>
      </c>
      <c r="L78" s="55">
        <f t="shared" si="28"/>
        <v>0</v>
      </c>
      <c r="M78" s="60">
        <f t="shared" si="29"/>
        <v>0</v>
      </c>
      <c r="N78" s="55">
        <f t="shared" si="30"/>
        <v>0</v>
      </c>
      <c r="O78" s="55">
        <f t="shared" si="31"/>
        <v>0</v>
      </c>
      <c r="P78" s="55">
        <f t="shared" si="32"/>
        <v>0</v>
      </c>
      <c r="Q78" s="55">
        <f t="shared" si="33"/>
        <v>0</v>
      </c>
      <c r="R78" s="58">
        <f t="shared" si="34"/>
        <v>0</v>
      </c>
      <c r="S78" s="7">
        <f t="shared" si="35"/>
        <v>0</v>
      </c>
      <c r="T78" s="7">
        <f t="shared" si="36"/>
        <v>0</v>
      </c>
      <c r="U78" s="7">
        <f t="shared" si="37"/>
        <v>0</v>
      </c>
      <c r="V78" s="7">
        <f t="shared" si="38"/>
        <v>0</v>
      </c>
      <c r="W78" s="55">
        <v>1100</v>
      </c>
      <c r="X78" s="5"/>
      <c r="Y78" s="2"/>
      <c r="Z78" s="2"/>
      <c r="AB78" s="129"/>
    </row>
    <row r="79" spans="1:28" ht="12" customHeight="1">
      <c r="A79" s="19"/>
      <c r="B79" s="92" t="s">
        <v>28</v>
      </c>
      <c r="C79" s="57">
        <f t="shared" si="24"/>
        <v>950</v>
      </c>
      <c r="D79" s="7">
        <v>450</v>
      </c>
      <c r="E79" s="7">
        <v>300</v>
      </c>
      <c r="F79" s="7">
        <v>50</v>
      </c>
      <c r="G79" s="7">
        <v>150</v>
      </c>
      <c r="H79" s="58">
        <f t="shared" si="23"/>
        <v>0</v>
      </c>
      <c r="I79" s="55">
        <f t="shared" si="25"/>
        <v>0</v>
      </c>
      <c r="J79" s="55">
        <f t="shared" si="26"/>
        <v>0</v>
      </c>
      <c r="K79" s="55">
        <f t="shared" si="27"/>
        <v>0</v>
      </c>
      <c r="L79" s="55">
        <f t="shared" si="28"/>
        <v>0</v>
      </c>
      <c r="M79" s="60">
        <f t="shared" si="29"/>
        <v>0</v>
      </c>
      <c r="N79" s="55">
        <f t="shared" si="30"/>
        <v>0</v>
      </c>
      <c r="O79" s="55">
        <f t="shared" si="31"/>
        <v>0</v>
      </c>
      <c r="P79" s="55">
        <f t="shared" si="32"/>
        <v>0</v>
      </c>
      <c r="Q79" s="55">
        <f t="shared" si="33"/>
        <v>0</v>
      </c>
      <c r="R79" s="58">
        <f t="shared" si="34"/>
        <v>0</v>
      </c>
      <c r="S79" s="7">
        <f t="shared" si="35"/>
        <v>0</v>
      </c>
      <c r="T79" s="7">
        <f t="shared" si="36"/>
        <v>0</v>
      </c>
      <c r="U79" s="7">
        <f t="shared" si="37"/>
        <v>0</v>
      </c>
      <c r="V79" s="7">
        <f t="shared" si="38"/>
        <v>0</v>
      </c>
      <c r="W79" s="55">
        <v>1120</v>
      </c>
      <c r="X79" s="5"/>
      <c r="Y79" s="2"/>
      <c r="Z79" s="2"/>
      <c r="AB79" s="129"/>
    </row>
    <row r="80" spans="1:28" ht="12" customHeight="1">
      <c r="A80" s="19"/>
      <c r="B80" s="92" t="s">
        <v>29</v>
      </c>
      <c r="C80" s="57"/>
      <c r="D80" s="7"/>
      <c r="E80" s="7"/>
      <c r="F80" s="7"/>
      <c r="G80" s="7"/>
      <c r="H80" s="58">
        <f t="shared" si="23"/>
        <v>0</v>
      </c>
      <c r="I80" s="55">
        <f t="shared" si="25"/>
        <v>0</v>
      </c>
      <c r="J80" s="55">
        <f t="shared" si="26"/>
        <v>0</v>
      </c>
      <c r="K80" s="55">
        <f t="shared" si="27"/>
        <v>0</v>
      </c>
      <c r="L80" s="55">
        <f t="shared" si="28"/>
        <v>0</v>
      </c>
      <c r="M80" s="60">
        <f t="shared" si="29"/>
        <v>0</v>
      </c>
      <c r="N80" s="55">
        <f t="shared" si="30"/>
        <v>0</v>
      </c>
      <c r="O80" s="55">
        <f t="shared" si="31"/>
        <v>0</v>
      </c>
      <c r="P80" s="55">
        <f t="shared" si="32"/>
        <v>0</v>
      </c>
      <c r="Q80" s="55">
        <f t="shared" si="33"/>
        <v>0</v>
      </c>
      <c r="R80" s="58">
        <f t="shared" si="34"/>
        <v>0</v>
      </c>
      <c r="S80" s="7">
        <f t="shared" si="35"/>
        <v>0</v>
      </c>
      <c r="T80" s="7">
        <f t="shared" si="36"/>
        <v>0</v>
      </c>
      <c r="U80" s="7">
        <f t="shared" si="37"/>
        <v>0</v>
      </c>
      <c r="V80" s="7">
        <f t="shared" si="38"/>
        <v>0</v>
      </c>
      <c r="W80" s="55">
        <v>660</v>
      </c>
      <c r="Y80" s="2"/>
      <c r="Z80" s="2"/>
      <c r="AB80" s="129"/>
    </row>
    <row r="81" spans="1:28" ht="12" customHeight="1">
      <c r="A81" s="19"/>
      <c r="B81" s="92" t="s">
        <v>31</v>
      </c>
      <c r="C81" s="57"/>
      <c r="D81" s="7"/>
      <c r="E81" s="7"/>
      <c r="F81" s="7"/>
      <c r="G81" s="7"/>
      <c r="H81" s="58">
        <f t="shared" si="23"/>
        <v>0</v>
      </c>
      <c r="I81" s="55">
        <f t="shared" si="25"/>
        <v>0</v>
      </c>
      <c r="J81" s="55">
        <f t="shared" si="26"/>
        <v>0</v>
      </c>
      <c r="K81" s="55">
        <f t="shared" si="27"/>
        <v>0</v>
      </c>
      <c r="L81" s="55">
        <f t="shared" si="28"/>
        <v>0</v>
      </c>
      <c r="M81" s="60">
        <f t="shared" si="29"/>
        <v>0</v>
      </c>
      <c r="N81" s="55">
        <f t="shared" si="30"/>
        <v>0</v>
      </c>
      <c r="O81" s="55">
        <f t="shared" si="31"/>
        <v>0</v>
      </c>
      <c r="P81" s="55">
        <f t="shared" si="32"/>
        <v>0</v>
      </c>
      <c r="Q81" s="55">
        <f t="shared" si="33"/>
        <v>0</v>
      </c>
      <c r="R81" s="58">
        <f t="shared" si="34"/>
        <v>0</v>
      </c>
      <c r="S81" s="7">
        <f t="shared" si="35"/>
        <v>0</v>
      </c>
      <c r="T81" s="7">
        <f t="shared" si="36"/>
        <v>0</v>
      </c>
      <c r="U81" s="7">
        <f t="shared" si="37"/>
        <v>0</v>
      </c>
      <c r="V81" s="7">
        <f t="shared" si="38"/>
        <v>0</v>
      </c>
      <c r="W81" s="55">
        <v>330</v>
      </c>
      <c r="Y81" s="2"/>
      <c r="Z81" s="2"/>
      <c r="AB81" s="129"/>
    </row>
    <row r="82" spans="1:28" ht="12" customHeight="1">
      <c r="A82" s="19"/>
      <c r="B82" s="92" t="s">
        <v>30</v>
      </c>
      <c r="C82" s="57">
        <f t="shared" si="24"/>
        <v>1000</v>
      </c>
      <c r="D82" s="7">
        <v>450</v>
      </c>
      <c r="E82" s="7">
        <v>350</v>
      </c>
      <c r="F82" s="7">
        <v>30</v>
      </c>
      <c r="G82" s="7">
        <v>170</v>
      </c>
      <c r="H82" s="58">
        <f t="shared" si="23"/>
        <v>0</v>
      </c>
      <c r="I82" s="55">
        <f t="shared" si="25"/>
        <v>0</v>
      </c>
      <c r="J82" s="55">
        <f t="shared" si="26"/>
        <v>0</v>
      </c>
      <c r="K82" s="55">
        <f t="shared" si="27"/>
        <v>0</v>
      </c>
      <c r="L82" s="55">
        <f t="shared" si="28"/>
        <v>0</v>
      </c>
      <c r="M82" s="60">
        <f t="shared" si="29"/>
        <v>0</v>
      </c>
      <c r="N82" s="55">
        <f t="shared" si="30"/>
        <v>0</v>
      </c>
      <c r="O82" s="55">
        <f t="shared" si="31"/>
        <v>0</v>
      </c>
      <c r="P82" s="55">
        <f t="shared" si="32"/>
        <v>0</v>
      </c>
      <c r="Q82" s="55">
        <f t="shared" si="33"/>
        <v>0</v>
      </c>
      <c r="R82" s="58">
        <f t="shared" si="34"/>
        <v>0</v>
      </c>
      <c r="S82" s="7">
        <f t="shared" si="35"/>
        <v>0</v>
      </c>
      <c r="T82" s="7">
        <f t="shared" si="36"/>
        <v>0</v>
      </c>
      <c r="U82" s="7">
        <f t="shared" si="37"/>
        <v>0</v>
      </c>
      <c r="V82" s="7">
        <f t="shared" si="38"/>
        <v>0</v>
      </c>
      <c r="W82" s="55">
        <v>890</v>
      </c>
      <c r="X82" s="5"/>
      <c r="Y82" s="2"/>
      <c r="Z82" s="2"/>
      <c r="AB82" s="129"/>
    </row>
    <row r="83" spans="1:28" ht="12" customHeight="1">
      <c r="A83" s="20"/>
      <c r="B83" s="103" t="s">
        <v>34</v>
      </c>
      <c r="C83" s="110">
        <f aca="true" t="shared" si="39" ref="C83:W83">SUM(C66:C82)</f>
        <v>13540</v>
      </c>
      <c r="D83" s="110">
        <f t="shared" si="39"/>
        <v>6120</v>
      </c>
      <c r="E83" s="110">
        <f t="shared" si="39"/>
        <v>3900</v>
      </c>
      <c r="F83" s="110">
        <f t="shared" si="39"/>
        <v>760</v>
      </c>
      <c r="G83" s="110">
        <f t="shared" si="39"/>
        <v>2760</v>
      </c>
      <c r="H83" s="110">
        <f t="shared" si="39"/>
        <v>0</v>
      </c>
      <c r="I83" s="110">
        <f t="shared" si="39"/>
        <v>0</v>
      </c>
      <c r="J83" s="114">
        <f t="shared" si="39"/>
        <v>0</v>
      </c>
      <c r="K83" s="110">
        <f t="shared" si="39"/>
        <v>0</v>
      </c>
      <c r="L83" s="110">
        <f t="shared" si="39"/>
        <v>0</v>
      </c>
      <c r="M83" s="110">
        <f t="shared" si="39"/>
        <v>0</v>
      </c>
      <c r="N83" s="110">
        <f t="shared" si="39"/>
        <v>0</v>
      </c>
      <c r="O83" s="114">
        <f t="shared" si="39"/>
        <v>0</v>
      </c>
      <c r="P83" s="114">
        <f t="shared" si="39"/>
        <v>0</v>
      </c>
      <c r="Q83" s="114">
        <f t="shared" si="39"/>
        <v>0</v>
      </c>
      <c r="R83" s="115">
        <f t="shared" si="39"/>
        <v>0</v>
      </c>
      <c r="S83" s="110">
        <f t="shared" si="39"/>
        <v>0</v>
      </c>
      <c r="T83" s="110">
        <f t="shared" si="39"/>
        <v>0</v>
      </c>
      <c r="U83" s="110">
        <f t="shared" si="39"/>
        <v>0</v>
      </c>
      <c r="V83" s="110">
        <f t="shared" si="39"/>
        <v>0</v>
      </c>
      <c r="W83" s="114">
        <f t="shared" si="39"/>
        <v>17740</v>
      </c>
      <c r="X83" s="11"/>
      <c r="Y83" s="11"/>
      <c r="Z83" s="76"/>
      <c r="AA83" s="76"/>
      <c r="AB83" s="130"/>
    </row>
    <row r="84" spans="1:28" s="5" customFormat="1" ht="55.5" customHeight="1">
      <c r="A84" s="256" t="s">
        <v>65</v>
      </c>
      <c r="B84" s="1" t="s">
        <v>96</v>
      </c>
      <c r="C84" s="1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40" t="s">
        <v>54</v>
      </c>
      <c r="AB84" s="101"/>
    </row>
    <row r="85" spans="1:23" s="5" customFormat="1" ht="12" customHeight="1">
      <c r="A85" s="256"/>
      <c r="B85" s="1" t="s">
        <v>57</v>
      </c>
      <c r="C85" s="83"/>
      <c r="D85" s="13"/>
      <c r="E85" s="13"/>
      <c r="F85" s="13"/>
      <c r="G85" s="13"/>
      <c r="H85" s="42">
        <v>3400</v>
      </c>
      <c r="I85" s="7">
        <f>H85*0.65</f>
        <v>2210</v>
      </c>
      <c r="J85" s="7">
        <f>H85*0.15</f>
        <v>510</v>
      </c>
      <c r="K85" s="7">
        <f>H85*0.1</f>
        <v>340</v>
      </c>
      <c r="L85" s="7">
        <f>H85*0.1</f>
        <v>340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62">
        <v>3</v>
      </c>
    </row>
    <row r="86" spans="1:23" s="5" customFormat="1" ht="12" customHeight="1">
      <c r="A86" s="256"/>
      <c r="B86" s="13" t="s">
        <v>44</v>
      </c>
      <c r="C86" s="84">
        <f>SUM(D86:G86)</f>
        <v>6000</v>
      </c>
      <c r="D86" s="7">
        <v>700</v>
      </c>
      <c r="E86" s="7">
        <v>5000</v>
      </c>
      <c r="F86" s="7"/>
      <c r="G86" s="7">
        <v>300</v>
      </c>
      <c r="H86" s="42"/>
      <c r="I86" s="7"/>
      <c r="J86" s="7"/>
      <c r="K86" s="7"/>
      <c r="L86" s="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6">
        <v>6</v>
      </c>
    </row>
    <row r="87" spans="1:23" s="5" customFormat="1" ht="12" customHeight="1">
      <c r="A87" s="256"/>
      <c r="B87" s="13" t="s">
        <v>45</v>
      </c>
      <c r="C87" s="84"/>
      <c r="D87" s="7"/>
      <c r="E87" s="7"/>
      <c r="F87" s="7"/>
      <c r="G87" s="7"/>
      <c r="H87" s="42">
        <v>3400</v>
      </c>
      <c r="I87" s="7">
        <f>H87*0.65</f>
        <v>2210</v>
      </c>
      <c r="J87" s="7">
        <f>H87*0.15</f>
        <v>510</v>
      </c>
      <c r="K87" s="7">
        <f>H87*0.1</f>
        <v>340</v>
      </c>
      <c r="L87" s="7">
        <f>H87*0.1</f>
        <v>340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6">
        <v>3</v>
      </c>
    </row>
    <row r="88" spans="1:23" s="5" customFormat="1" ht="12" customHeight="1">
      <c r="A88" s="256"/>
      <c r="B88" s="13" t="s">
        <v>58</v>
      </c>
      <c r="C88" s="84"/>
      <c r="D88" s="7"/>
      <c r="E88" s="7"/>
      <c r="F88" s="7"/>
      <c r="G88" s="7"/>
      <c r="H88" s="13"/>
      <c r="I88" s="13"/>
      <c r="J88" s="13"/>
      <c r="K88" s="13"/>
      <c r="L88" s="13"/>
      <c r="M88" s="42">
        <v>3700</v>
      </c>
      <c r="N88" s="7">
        <f>M88*0.65</f>
        <v>2405</v>
      </c>
      <c r="O88" s="7">
        <f>M88*0.15</f>
        <v>555</v>
      </c>
      <c r="P88" s="7">
        <f>M88*0.1</f>
        <v>370</v>
      </c>
      <c r="Q88" s="7">
        <f>M88*0.1</f>
        <v>370</v>
      </c>
      <c r="R88" s="13"/>
      <c r="S88" s="13"/>
      <c r="T88" s="13"/>
      <c r="U88" s="13"/>
      <c r="V88" s="13"/>
      <c r="W88" s="16">
        <v>3</v>
      </c>
    </row>
    <row r="89" spans="1:23" s="5" customFormat="1" ht="12" customHeight="1">
      <c r="A89" s="256"/>
      <c r="B89" s="13" t="s">
        <v>46</v>
      </c>
      <c r="C89" s="84"/>
      <c r="D89" s="7"/>
      <c r="E89" s="7"/>
      <c r="F89" s="7"/>
      <c r="G89" s="7"/>
      <c r="H89" s="13"/>
      <c r="I89" s="13"/>
      <c r="J89" s="13"/>
      <c r="K89" s="13"/>
      <c r="L89" s="13"/>
      <c r="M89" s="42">
        <v>3400</v>
      </c>
      <c r="N89" s="7">
        <f>M89*0.65</f>
        <v>2210</v>
      </c>
      <c r="O89" s="7">
        <f>M89*0.15</f>
        <v>510</v>
      </c>
      <c r="P89" s="7">
        <f>M89*0.1</f>
        <v>340</v>
      </c>
      <c r="Q89" s="7">
        <f>M89*0.1</f>
        <v>340</v>
      </c>
      <c r="R89" s="13"/>
      <c r="S89" s="13"/>
      <c r="T89" s="13"/>
      <c r="U89" s="13"/>
      <c r="V89" s="13"/>
      <c r="W89" s="16">
        <v>2.6</v>
      </c>
    </row>
    <row r="90" spans="1:35" s="5" customFormat="1" ht="12" customHeight="1">
      <c r="A90" s="256"/>
      <c r="B90" s="13" t="s">
        <v>51</v>
      </c>
      <c r="C90" s="84">
        <f>SUM(D90:G90)</f>
        <v>3950</v>
      </c>
      <c r="D90" s="7">
        <v>800</v>
      </c>
      <c r="E90" s="7">
        <v>2900</v>
      </c>
      <c r="F90" s="7"/>
      <c r="G90" s="7">
        <v>250</v>
      </c>
      <c r="H90" s="42">
        <v>6800</v>
      </c>
      <c r="I90" s="7">
        <f>H90*0.65</f>
        <v>4420</v>
      </c>
      <c r="J90" s="7">
        <f>H90*0.15</f>
        <v>1020</v>
      </c>
      <c r="K90" s="7">
        <f>H90*0.1</f>
        <v>680</v>
      </c>
      <c r="L90" s="7">
        <f>H90*0.1</f>
        <v>680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6">
        <v>12</v>
      </c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23" s="5" customFormat="1" ht="12" customHeight="1">
      <c r="A91" s="256"/>
      <c r="B91" s="13" t="s">
        <v>47</v>
      </c>
      <c r="C91" s="85"/>
      <c r="D91" s="7"/>
      <c r="E91" s="7"/>
      <c r="F91" s="7"/>
      <c r="G91" s="7"/>
      <c r="H91" s="42">
        <v>3400</v>
      </c>
      <c r="I91" s="7">
        <f>H91*0.65</f>
        <v>2210</v>
      </c>
      <c r="J91" s="7">
        <f>H91*0.15</f>
        <v>510</v>
      </c>
      <c r="K91" s="7">
        <f>H91*0.1</f>
        <v>340</v>
      </c>
      <c r="L91" s="7">
        <f>H91*0.1</f>
        <v>340</v>
      </c>
      <c r="M91" s="13"/>
      <c r="N91" s="13"/>
      <c r="O91" s="13"/>
      <c r="P91" s="13"/>
      <c r="R91" s="13"/>
      <c r="S91" s="13"/>
      <c r="T91" s="13"/>
      <c r="U91" s="13"/>
      <c r="V91" s="13"/>
      <c r="W91" s="16">
        <v>3</v>
      </c>
    </row>
    <row r="92" spans="1:23" s="5" customFormat="1" ht="12" customHeight="1">
      <c r="A92" s="67"/>
      <c r="B92" s="103" t="s">
        <v>34</v>
      </c>
      <c r="C92" s="112">
        <f>SUM(C85:C91)</f>
        <v>9950</v>
      </c>
      <c r="D92" s="112">
        <f>SUM(D85:D91)</f>
        <v>1500</v>
      </c>
      <c r="E92" s="112">
        <f>SUM(E85:E91)</f>
        <v>7900</v>
      </c>
      <c r="F92" s="112"/>
      <c r="G92" s="112">
        <f aca="true" t="shared" si="40" ref="G92:Q92">SUM(G85:G91)</f>
        <v>550</v>
      </c>
      <c r="H92" s="112">
        <f t="shared" si="40"/>
        <v>17000</v>
      </c>
      <c r="I92" s="112">
        <f t="shared" si="40"/>
        <v>11050</v>
      </c>
      <c r="J92" s="112">
        <f t="shared" si="40"/>
        <v>2550</v>
      </c>
      <c r="K92" s="112">
        <f t="shared" si="40"/>
        <v>1700</v>
      </c>
      <c r="L92" s="112">
        <f t="shared" si="40"/>
        <v>1700</v>
      </c>
      <c r="M92" s="112">
        <f t="shared" si="40"/>
        <v>7100</v>
      </c>
      <c r="N92" s="112">
        <f t="shared" si="40"/>
        <v>4615</v>
      </c>
      <c r="O92" s="112">
        <f t="shared" si="40"/>
        <v>1065</v>
      </c>
      <c r="P92" s="112">
        <f t="shared" si="40"/>
        <v>710</v>
      </c>
      <c r="Q92" s="112">
        <f t="shared" si="40"/>
        <v>710</v>
      </c>
      <c r="R92" s="112"/>
      <c r="S92" s="112"/>
      <c r="T92" s="112"/>
      <c r="U92" s="112"/>
      <c r="V92" s="112"/>
      <c r="W92" s="113">
        <f>SUM(W85:W91)</f>
        <v>32.6</v>
      </c>
    </row>
    <row r="93" spans="1:23" s="5" customFormat="1" ht="60" customHeight="1">
      <c r="A93" s="255" t="s">
        <v>66</v>
      </c>
      <c r="B93" s="63" t="s">
        <v>98</v>
      </c>
      <c r="C93" s="15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40" t="s">
        <v>70</v>
      </c>
    </row>
    <row r="94" spans="1:24" s="5" customFormat="1" ht="12" customHeight="1">
      <c r="A94" s="256"/>
      <c r="B94" s="64" t="s">
        <v>35</v>
      </c>
      <c r="C94" s="21"/>
      <c r="D94" s="7"/>
      <c r="E94" s="7"/>
      <c r="F94" s="7"/>
      <c r="G94" s="7"/>
      <c r="H94" s="42">
        <v>800</v>
      </c>
      <c r="I94" s="7">
        <f>H94*0.65</f>
        <v>520</v>
      </c>
      <c r="J94" s="7">
        <f>H94*0.15</f>
        <v>120</v>
      </c>
      <c r="K94" s="7">
        <f>H94*0.1</f>
        <v>80</v>
      </c>
      <c r="L94" s="7">
        <f>H94*0.1</f>
        <v>80</v>
      </c>
      <c r="M94" s="42">
        <v>880</v>
      </c>
      <c r="N94" s="7">
        <f>M94*0.65</f>
        <v>572</v>
      </c>
      <c r="O94" s="7">
        <f>M94*0.15</f>
        <v>132</v>
      </c>
      <c r="P94" s="7">
        <f>M94*0.1</f>
        <v>88</v>
      </c>
      <c r="Q94" s="7">
        <f>M94*0.1</f>
        <v>88</v>
      </c>
      <c r="R94" s="42">
        <v>850</v>
      </c>
      <c r="S94" s="7">
        <f>R94*0.65</f>
        <v>552.5</v>
      </c>
      <c r="T94" s="7">
        <f>R94*0.15</f>
        <v>127.5</v>
      </c>
      <c r="U94" s="7">
        <f>R94*0.1</f>
        <v>85</v>
      </c>
      <c r="V94" s="7">
        <f>R94*0.1</f>
        <v>85</v>
      </c>
      <c r="W94" s="7">
        <v>1200</v>
      </c>
      <c r="X94" s="38"/>
    </row>
    <row r="95" spans="1:24" s="5" customFormat="1" ht="12" customHeight="1">
      <c r="A95" s="256"/>
      <c r="B95" s="65" t="s">
        <v>13</v>
      </c>
      <c r="C95" s="7"/>
      <c r="D95" s="7"/>
      <c r="E95" s="7"/>
      <c r="F95" s="7"/>
      <c r="G95" s="7"/>
      <c r="H95" s="42">
        <v>650</v>
      </c>
      <c r="I95" s="7">
        <f aca="true" t="shared" si="41" ref="I95:I111">H95*0.65</f>
        <v>422.5</v>
      </c>
      <c r="J95" s="7">
        <f aca="true" t="shared" si="42" ref="J95:J111">H95*0.15</f>
        <v>97.5</v>
      </c>
      <c r="K95" s="7">
        <f aca="true" t="shared" si="43" ref="K95:K111">H95*0.1</f>
        <v>65</v>
      </c>
      <c r="L95" s="7">
        <f aca="true" t="shared" si="44" ref="L95:L111">H95*0.1</f>
        <v>65</v>
      </c>
      <c r="M95" s="42">
        <v>650</v>
      </c>
      <c r="N95" s="7">
        <f aca="true" t="shared" si="45" ref="N95:N111">M95*0.65</f>
        <v>422.5</v>
      </c>
      <c r="O95" s="7">
        <f aca="true" t="shared" si="46" ref="O95:O111">M95*0.15</f>
        <v>97.5</v>
      </c>
      <c r="P95" s="7">
        <f aca="true" t="shared" si="47" ref="P95:P111">M95*0.1</f>
        <v>65</v>
      </c>
      <c r="Q95" s="7">
        <f aca="true" t="shared" si="48" ref="Q95:Q111">M95*0.1</f>
        <v>65</v>
      </c>
      <c r="R95" s="42">
        <v>660</v>
      </c>
      <c r="S95" s="7">
        <f aca="true" t="shared" si="49" ref="S95:S111">R95*0.65</f>
        <v>429</v>
      </c>
      <c r="T95" s="7">
        <f aca="true" t="shared" si="50" ref="T95:T111">R95*0.15</f>
        <v>99</v>
      </c>
      <c r="U95" s="7">
        <f aca="true" t="shared" si="51" ref="U95:U111">R95*0.1</f>
        <v>66</v>
      </c>
      <c r="V95" s="7">
        <f aca="true" t="shared" si="52" ref="V95:V111">R95*0.1</f>
        <v>66</v>
      </c>
      <c r="W95" s="7">
        <v>900</v>
      </c>
      <c r="X95" s="38"/>
    </row>
    <row r="96" spans="1:24" s="5" customFormat="1" ht="12" customHeight="1">
      <c r="A96" s="256"/>
      <c r="B96" s="65" t="s">
        <v>36</v>
      </c>
      <c r="C96" s="7"/>
      <c r="D96" s="7"/>
      <c r="E96" s="7"/>
      <c r="F96" s="7"/>
      <c r="G96" s="7"/>
      <c r="H96" s="42">
        <v>320</v>
      </c>
      <c r="I96" s="7">
        <f t="shared" si="41"/>
        <v>208</v>
      </c>
      <c r="J96" s="7">
        <f t="shared" si="42"/>
        <v>48</v>
      </c>
      <c r="K96" s="7">
        <f t="shared" si="43"/>
        <v>32</v>
      </c>
      <c r="L96" s="7">
        <f t="shared" si="44"/>
        <v>32</v>
      </c>
      <c r="M96" s="42"/>
      <c r="N96" s="7"/>
      <c r="O96" s="7"/>
      <c r="P96" s="7"/>
      <c r="Q96" s="7"/>
      <c r="R96" s="42"/>
      <c r="S96" s="7"/>
      <c r="T96" s="7"/>
      <c r="U96" s="7"/>
      <c r="V96" s="7"/>
      <c r="W96" s="7">
        <v>150</v>
      </c>
      <c r="X96" s="38"/>
    </row>
    <row r="97" spans="1:28" s="30" customFormat="1" ht="12" customHeight="1">
      <c r="A97" s="256"/>
      <c r="B97" s="66" t="s">
        <v>14</v>
      </c>
      <c r="C97" s="86">
        <f>SUM(D97:G97)</f>
        <v>940</v>
      </c>
      <c r="D97" s="43">
        <v>300</v>
      </c>
      <c r="E97" s="43">
        <v>580</v>
      </c>
      <c r="F97" s="43"/>
      <c r="G97" s="43">
        <v>60</v>
      </c>
      <c r="H97" s="42">
        <v>320</v>
      </c>
      <c r="I97" s="7">
        <f t="shared" si="41"/>
        <v>208</v>
      </c>
      <c r="J97" s="7">
        <f t="shared" si="42"/>
        <v>48</v>
      </c>
      <c r="K97" s="7">
        <f t="shared" si="43"/>
        <v>32</v>
      </c>
      <c r="L97" s="7">
        <f t="shared" si="44"/>
        <v>32</v>
      </c>
      <c r="M97" s="42"/>
      <c r="N97" s="7"/>
      <c r="O97" s="7"/>
      <c r="P97" s="7"/>
      <c r="Q97" s="7"/>
      <c r="R97" s="42"/>
      <c r="S97" s="7"/>
      <c r="T97" s="7"/>
      <c r="U97" s="7"/>
      <c r="V97" s="7"/>
      <c r="W97" s="7">
        <v>600</v>
      </c>
      <c r="X97" s="38"/>
      <c r="AB97" s="5"/>
    </row>
    <row r="98" spans="1:24" s="5" customFormat="1" ht="12" customHeight="1">
      <c r="A98" s="256"/>
      <c r="B98" s="65" t="s">
        <v>15</v>
      </c>
      <c r="C98" s="86"/>
      <c r="D98" s="70"/>
      <c r="E98" s="70"/>
      <c r="F98" s="70"/>
      <c r="G98" s="70"/>
      <c r="H98" s="42">
        <v>1400</v>
      </c>
      <c r="I98" s="7">
        <f t="shared" si="41"/>
        <v>910</v>
      </c>
      <c r="J98" s="7">
        <f t="shared" si="42"/>
        <v>210</v>
      </c>
      <c r="K98" s="7">
        <f t="shared" si="43"/>
        <v>140</v>
      </c>
      <c r="L98" s="7">
        <f t="shared" si="44"/>
        <v>140</v>
      </c>
      <c r="M98" s="42">
        <v>1300</v>
      </c>
      <c r="N98" s="7">
        <f t="shared" si="45"/>
        <v>845</v>
      </c>
      <c r="O98" s="7">
        <f t="shared" si="46"/>
        <v>195</v>
      </c>
      <c r="P98" s="7">
        <f t="shared" si="47"/>
        <v>130</v>
      </c>
      <c r="Q98" s="7">
        <f t="shared" si="48"/>
        <v>130</v>
      </c>
      <c r="R98" s="42">
        <v>1200</v>
      </c>
      <c r="S98" s="7">
        <f t="shared" si="49"/>
        <v>780</v>
      </c>
      <c r="T98" s="7">
        <f t="shared" si="50"/>
        <v>180</v>
      </c>
      <c r="U98" s="7">
        <f t="shared" si="51"/>
        <v>120</v>
      </c>
      <c r="V98" s="7">
        <f t="shared" si="52"/>
        <v>120</v>
      </c>
      <c r="W98" s="7">
        <v>1900</v>
      </c>
      <c r="X98" s="38"/>
    </row>
    <row r="99" spans="1:24" s="5" customFormat="1" ht="12" customHeight="1">
      <c r="A99" s="256"/>
      <c r="B99" s="65" t="s">
        <v>17</v>
      </c>
      <c r="C99" s="86"/>
      <c r="D99" s="7"/>
      <c r="E99" s="43"/>
      <c r="F99" s="43"/>
      <c r="G99" s="7"/>
      <c r="H99" s="42">
        <v>280</v>
      </c>
      <c r="I99" s="7">
        <f t="shared" si="41"/>
        <v>182</v>
      </c>
      <c r="J99" s="7">
        <f t="shared" si="42"/>
        <v>42</v>
      </c>
      <c r="K99" s="7">
        <f t="shared" si="43"/>
        <v>28</v>
      </c>
      <c r="L99" s="7">
        <f t="shared" si="44"/>
        <v>28</v>
      </c>
      <c r="M99" s="42"/>
      <c r="N99" s="7"/>
      <c r="O99" s="7"/>
      <c r="P99" s="7"/>
      <c r="Q99" s="7"/>
      <c r="R99" s="42"/>
      <c r="S99" s="7"/>
      <c r="T99" s="7"/>
      <c r="U99" s="7"/>
      <c r="V99" s="7"/>
      <c r="W99" s="7">
        <v>130</v>
      </c>
      <c r="X99" s="38"/>
    </row>
    <row r="100" spans="1:24" s="5" customFormat="1" ht="12" customHeight="1">
      <c r="A100" s="256"/>
      <c r="B100" s="65" t="s">
        <v>16</v>
      </c>
      <c r="C100" s="86">
        <f>SUM(D100:G100)</f>
        <v>400</v>
      </c>
      <c r="D100" s="7">
        <v>150</v>
      </c>
      <c r="E100" s="43">
        <v>200</v>
      </c>
      <c r="F100" s="43"/>
      <c r="G100" s="7">
        <v>50</v>
      </c>
      <c r="H100" s="42">
        <v>320</v>
      </c>
      <c r="I100" s="7">
        <f t="shared" si="41"/>
        <v>208</v>
      </c>
      <c r="J100" s="7">
        <f t="shared" si="42"/>
        <v>48</v>
      </c>
      <c r="K100" s="7">
        <f t="shared" si="43"/>
        <v>32</v>
      </c>
      <c r="L100" s="7">
        <f t="shared" si="44"/>
        <v>32</v>
      </c>
      <c r="M100" s="42"/>
      <c r="N100" s="7"/>
      <c r="O100" s="7"/>
      <c r="P100" s="7"/>
      <c r="Q100" s="7"/>
      <c r="R100" s="42"/>
      <c r="S100" s="7"/>
      <c r="T100" s="7"/>
      <c r="U100" s="7"/>
      <c r="V100" s="7"/>
      <c r="W100" s="7">
        <v>350</v>
      </c>
      <c r="X100" s="38"/>
    </row>
    <row r="101" spans="1:24" s="5" customFormat="1" ht="12" customHeight="1">
      <c r="A101" s="46"/>
      <c r="B101" s="65" t="s">
        <v>18</v>
      </c>
      <c r="C101" s="69"/>
      <c r="D101" s="7"/>
      <c r="E101" s="43"/>
      <c r="F101" s="43"/>
      <c r="G101" s="7"/>
      <c r="H101" s="42">
        <v>460</v>
      </c>
      <c r="I101" s="7">
        <f t="shared" si="41"/>
        <v>299</v>
      </c>
      <c r="J101" s="7">
        <f t="shared" si="42"/>
        <v>69</v>
      </c>
      <c r="K101" s="7">
        <f t="shared" si="43"/>
        <v>46</v>
      </c>
      <c r="L101" s="7">
        <f t="shared" si="44"/>
        <v>46</v>
      </c>
      <c r="M101" s="42">
        <v>500</v>
      </c>
      <c r="N101" s="7">
        <f t="shared" si="45"/>
        <v>325</v>
      </c>
      <c r="O101" s="7">
        <f t="shared" si="46"/>
        <v>75</v>
      </c>
      <c r="P101" s="7">
        <f t="shared" si="47"/>
        <v>50</v>
      </c>
      <c r="Q101" s="7">
        <f t="shared" si="48"/>
        <v>50</v>
      </c>
      <c r="R101" s="42"/>
      <c r="S101" s="7"/>
      <c r="T101" s="7"/>
      <c r="U101" s="7"/>
      <c r="V101" s="7"/>
      <c r="W101" s="7">
        <v>460</v>
      </c>
      <c r="X101" s="38"/>
    </row>
    <row r="102" spans="1:24" s="5" customFormat="1" ht="12" customHeight="1">
      <c r="A102" s="46"/>
      <c r="B102" s="65" t="s">
        <v>19</v>
      </c>
      <c r="C102" s="69"/>
      <c r="D102" s="70"/>
      <c r="E102" s="70"/>
      <c r="F102" s="70"/>
      <c r="G102" s="70"/>
      <c r="H102" s="42">
        <v>1300</v>
      </c>
      <c r="I102" s="7">
        <f t="shared" si="41"/>
        <v>845</v>
      </c>
      <c r="J102" s="7">
        <f t="shared" si="42"/>
        <v>195</v>
      </c>
      <c r="K102" s="7">
        <f t="shared" si="43"/>
        <v>130</v>
      </c>
      <c r="L102" s="7">
        <f t="shared" si="44"/>
        <v>130</v>
      </c>
      <c r="M102" s="42">
        <v>1000</v>
      </c>
      <c r="N102" s="7">
        <f t="shared" si="45"/>
        <v>650</v>
      </c>
      <c r="O102" s="7">
        <f t="shared" si="46"/>
        <v>150</v>
      </c>
      <c r="P102" s="7">
        <f t="shared" si="47"/>
        <v>100</v>
      </c>
      <c r="Q102" s="7">
        <f t="shared" si="48"/>
        <v>100</v>
      </c>
      <c r="R102" s="42">
        <v>950</v>
      </c>
      <c r="S102" s="7">
        <f t="shared" si="49"/>
        <v>617.5</v>
      </c>
      <c r="T102" s="7">
        <f t="shared" si="50"/>
        <v>142.5</v>
      </c>
      <c r="U102" s="7">
        <f t="shared" si="51"/>
        <v>95</v>
      </c>
      <c r="V102" s="7">
        <f t="shared" si="52"/>
        <v>95</v>
      </c>
      <c r="W102" s="7">
        <v>1500</v>
      </c>
      <c r="X102" s="38"/>
    </row>
    <row r="103" spans="1:24" s="5" customFormat="1" ht="12" customHeight="1">
      <c r="A103" s="46"/>
      <c r="B103" s="65" t="s">
        <v>20</v>
      </c>
      <c r="C103" s="69"/>
      <c r="D103" s="70"/>
      <c r="E103" s="70"/>
      <c r="F103" s="70"/>
      <c r="G103" s="70"/>
      <c r="H103" s="42">
        <v>950</v>
      </c>
      <c r="I103" s="7">
        <f t="shared" si="41"/>
        <v>617.5</v>
      </c>
      <c r="J103" s="7">
        <f t="shared" si="42"/>
        <v>142.5</v>
      </c>
      <c r="K103" s="7">
        <f t="shared" si="43"/>
        <v>95</v>
      </c>
      <c r="L103" s="7">
        <f t="shared" si="44"/>
        <v>95</v>
      </c>
      <c r="M103" s="42">
        <v>900</v>
      </c>
      <c r="N103" s="7">
        <f t="shared" si="45"/>
        <v>585</v>
      </c>
      <c r="O103" s="7">
        <f t="shared" si="46"/>
        <v>135</v>
      </c>
      <c r="P103" s="7">
        <f t="shared" si="47"/>
        <v>90</v>
      </c>
      <c r="Q103" s="7">
        <f t="shared" si="48"/>
        <v>90</v>
      </c>
      <c r="R103" s="42">
        <v>800</v>
      </c>
      <c r="S103" s="7">
        <f t="shared" si="49"/>
        <v>520</v>
      </c>
      <c r="T103" s="7">
        <f t="shared" si="50"/>
        <v>120</v>
      </c>
      <c r="U103" s="7">
        <f t="shared" si="51"/>
        <v>80</v>
      </c>
      <c r="V103" s="7">
        <f t="shared" si="52"/>
        <v>80</v>
      </c>
      <c r="W103" s="7">
        <v>1250</v>
      </c>
      <c r="X103" s="38"/>
    </row>
    <row r="104" spans="1:24" s="5" customFormat="1" ht="12" customHeight="1">
      <c r="A104" s="46"/>
      <c r="B104" s="65" t="s">
        <v>21</v>
      </c>
      <c r="C104" s="69"/>
      <c r="D104" s="70"/>
      <c r="E104" s="70"/>
      <c r="F104" s="70"/>
      <c r="G104" s="70"/>
      <c r="H104" s="42">
        <v>450</v>
      </c>
      <c r="I104" s="7">
        <f t="shared" si="41"/>
        <v>292.5</v>
      </c>
      <c r="J104" s="7">
        <f t="shared" si="42"/>
        <v>67.5</v>
      </c>
      <c r="K104" s="7">
        <f t="shared" si="43"/>
        <v>45</v>
      </c>
      <c r="L104" s="7">
        <f t="shared" si="44"/>
        <v>45</v>
      </c>
      <c r="M104" s="42">
        <v>250</v>
      </c>
      <c r="N104" s="7">
        <f t="shared" si="45"/>
        <v>162.5</v>
      </c>
      <c r="O104" s="7">
        <f t="shared" si="46"/>
        <v>37.5</v>
      </c>
      <c r="P104" s="7">
        <f t="shared" si="47"/>
        <v>25</v>
      </c>
      <c r="Q104" s="7">
        <f t="shared" si="48"/>
        <v>25</v>
      </c>
      <c r="R104" s="42"/>
      <c r="S104" s="7"/>
      <c r="T104" s="7"/>
      <c r="U104" s="7"/>
      <c r="V104" s="7"/>
      <c r="W104" s="7">
        <v>320</v>
      </c>
      <c r="X104" s="38"/>
    </row>
    <row r="105" spans="1:24" s="5" customFormat="1" ht="12" customHeight="1">
      <c r="A105" s="18"/>
      <c r="B105" s="65" t="s">
        <v>37</v>
      </c>
      <c r="C105" s="69"/>
      <c r="D105" s="7"/>
      <c r="E105" s="43"/>
      <c r="F105" s="43"/>
      <c r="G105" s="7"/>
      <c r="H105" s="42">
        <v>510</v>
      </c>
      <c r="I105" s="7">
        <f>H105*0.65</f>
        <v>331.5</v>
      </c>
      <c r="J105" s="7">
        <f>H105*0.15</f>
        <v>76.5</v>
      </c>
      <c r="K105" s="7">
        <f>H105*0.1</f>
        <v>51</v>
      </c>
      <c r="L105" s="7">
        <f>H105*0.1</f>
        <v>51</v>
      </c>
      <c r="M105" s="42">
        <v>370</v>
      </c>
      <c r="N105" s="7">
        <f>M105*0.65</f>
        <v>240.5</v>
      </c>
      <c r="O105" s="7">
        <f>M105*0.15</f>
        <v>55.5</v>
      </c>
      <c r="P105" s="7">
        <f>M105*0.1</f>
        <v>37</v>
      </c>
      <c r="Q105" s="7">
        <f>M105*0.1</f>
        <v>37</v>
      </c>
      <c r="R105" s="42"/>
      <c r="S105" s="7"/>
      <c r="T105" s="7"/>
      <c r="U105" s="7"/>
      <c r="V105" s="7"/>
      <c r="W105" s="7">
        <v>400</v>
      </c>
      <c r="X105" s="38"/>
    </row>
    <row r="106" spans="1:24" s="5" customFormat="1" ht="12" customHeight="1">
      <c r="A106" s="18"/>
      <c r="B106" s="65" t="s">
        <v>22</v>
      </c>
      <c r="C106" s="69"/>
      <c r="D106" s="70"/>
      <c r="E106" s="70"/>
      <c r="F106" s="70"/>
      <c r="G106" s="70"/>
      <c r="H106" s="42">
        <v>1300</v>
      </c>
      <c r="I106" s="7">
        <f t="shared" si="41"/>
        <v>845</v>
      </c>
      <c r="J106" s="7">
        <f t="shared" si="42"/>
        <v>195</v>
      </c>
      <c r="K106" s="7">
        <f t="shared" si="43"/>
        <v>130</v>
      </c>
      <c r="L106" s="7">
        <f t="shared" si="44"/>
        <v>130</v>
      </c>
      <c r="M106" s="42">
        <v>1300</v>
      </c>
      <c r="N106" s="7">
        <f t="shared" si="45"/>
        <v>845</v>
      </c>
      <c r="O106" s="7">
        <f t="shared" si="46"/>
        <v>195</v>
      </c>
      <c r="P106" s="7">
        <f t="shared" si="47"/>
        <v>130</v>
      </c>
      <c r="Q106" s="7">
        <f t="shared" si="48"/>
        <v>130</v>
      </c>
      <c r="R106" s="42">
        <v>1200</v>
      </c>
      <c r="S106" s="7">
        <f t="shared" si="49"/>
        <v>780</v>
      </c>
      <c r="T106" s="7">
        <f t="shared" si="50"/>
        <v>180</v>
      </c>
      <c r="U106" s="7">
        <f t="shared" si="51"/>
        <v>120</v>
      </c>
      <c r="V106" s="7">
        <f t="shared" si="52"/>
        <v>120</v>
      </c>
      <c r="W106" s="7">
        <v>1800</v>
      </c>
      <c r="X106" s="38"/>
    </row>
    <row r="107" spans="1:24" s="5" customFormat="1" ht="12" customHeight="1">
      <c r="A107" s="18"/>
      <c r="B107" s="65" t="s">
        <v>23</v>
      </c>
      <c r="C107" s="69"/>
      <c r="D107" s="7"/>
      <c r="E107" s="43"/>
      <c r="F107" s="43"/>
      <c r="G107" s="7"/>
      <c r="H107" s="42">
        <v>510</v>
      </c>
      <c r="I107" s="7">
        <f t="shared" si="41"/>
        <v>331.5</v>
      </c>
      <c r="J107" s="7">
        <f t="shared" si="42"/>
        <v>76.5</v>
      </c>
      <c r="K107" s="7">
        <f t="shared" si="43"/>
        <v>51</v>
      </c>
      <c r="L107" s="7">
        <f t="shared" si="44"/>
        <v>51</v>
      </c>
      <c r="M107" s="42">
        <v>370</v>
      </c>
      <c r="N107" s="7">
        <f t="shared" si="45"/>
        <v>240.5</v>
      </c>
      <c r="O107" s="7">
        <f t="shared" si="46"/>
        <v>55.5</v>
      </c>
      <c r="P107" s="7">
        <f t="shared" si="47"/>
        <v>37</v>
      </c>
      <c r="Q107" s="7">
        <f t="shared" si="48"/>
        <v>37</v>
      </c>
      <c r="R107" s="42"/>
      <c r="S107" s="7"/>
      <c r="T107" s="7"/>
      <c r="U107" s="7"/>
      <c r="V107" s="7"/>
      <c r="W107" s="7">
        <v>400</v>
      </c>
      <c r="X107" s="38"/>
    </row>
    <row r="108" spans="1:24" s="5" customFormat="1" ht="12" customHeight="1">
      <c r="A108" s="18"/>
      <c r="B108" s="65" t="s">
        <v>24</v>
      </c>
      <c r="C108" s="69"/>
      <c r="D108" s="7"/>
      <c r="E108" s="43"/>
      <c r="F108" s="43"/>
      <c r="G108" s="7"/>
      <c r="H108" s="42">
        <v>510</v>
      </c>
      <c r="I108" s="7">
        <f t="shared" si="41"/>
        <v>331.5</v>
      </c>
      <c r="J108" s="7">
        <f t="shared" si="42"/>
        <v>76.5</v>
      </c>
      <c r="K108" s="7">
        <f t="shared" si="43"/>
        <v>51</v>
      </c>
      <c r="L108" s="7">
        <f t="shared" si="44"/>
        <v>51</v>
      </c>
      <c r="M108" s="42">
        <v>250</v>
      </c>
      <c r="N108" s="7">
        <f t="shared" si="45"/>
        <v>162.5</v>
      </c>
      <c r="O108" s="7">
        <f t="shared" si="46"/>
        <v>37.5</v>
      </c>
      <c r="P108" s="7">
        <f t="shared" si="47"/>
        <v>25</v>
      </c>
      <c r="Q108" s="7">
        <f t="shared" si="48"/>
        <v>25</v>
      </c>
      <c r="R108" s="42"/>
      <c r="S108" s="7"/>
      <c r="T108" s="7"/>
      <c r="U108" s="7"/>
      <c r="V108" s="7"/>
      <c r="W108" s="7">
        <v>350</v>
      </c>
      <c r="X108" s="38"/>
    </row>
    <row r="109" spans="1:24" s="5" customFormat="1" ht="12" customHeight="1">
      <c r="A109" s="18"/>
      <c r="B109" s="65" t="s">
        <v>25</v>
      </c>
      <c r="C109" s="69"/>
      <c r="D109" s="7"/>
      <c r="E109" s="43"/>
      <c r="F109" s="43"/>
      <c r="G109" s="7"/>
      <c r="H109" s="42">
        <v>1000</v>
      </c>
      <c r="I109" s="7">
        <f t="shared" si="41"/>
        <v>650</v>
      </c>
      <c r="J109" s="7">
        <f t="shared" si="42"/>
        <v>150</v>
      </c>
      <c r="K109" s="7">
        <f t="shared" si="43"/>
        <v>100</v>
      </c>
      <c r="L109" s="7">
        <f t="shared" si="44"/>
        <v>100</v>
      </c>
      <c r="M109" s="42">
        <v>1100</v>
      </c>
      <c r="N109" s="7">
        <f t="shared" si="45"/>
        <v>715</v>
      </c>
      <c r="O109" s="7">
        <f t="shared" si="46"/>
        <v>165</v>
      </c>
      <c r="P109" s="7">
        <f t="shared" si="47"/>
        <v>110</v>
      </c>
      <c r="Q109" s="7">
        <f t="shared" si="48"/>
        <v>110</v>
      </c>
      <c r="R109" s="42">
        <v>1200</v>
      </c>
      <c r="S109" s="7">
        <f t="shared" si="49"/>
        <v>780</v>
      </c>
      <c r="T109" s="7">
        <f t="shared" si="50"/>
        <v>180</v>
      </c>
      <c r="U109" s="7">
        <f t="shared" si="51"/>
        <v>120</v>
      </c>
      <c r="V109" s="7">
        <f t="shared" si="52"/>
        <v>120</v>
      </c>
      <c r="W109" s="7">
        <v>1600</v>
      </c>
      <c r="X109" s="38"/>
    </row>
    <row r="110" spans="1:24" s="5" customFormat="1" ht="12" customHeight="1">
      <c r="A110" s="18"/>
      <c r="B110" s="65" t="s">
        <v>27</v>
      </c>
      <c r="C110" s="69"/>
      <c r="D110" s="7"/>
      <c r="E110" s="43"/>
      <c r="F110" s="43"/>
      <c r="G110" s="7"/>
      <c r="H110" s="42">
        <v>900</v>
      </c>
      <c r="I110" s="7">
        <f t="shared" si="41"/>
        <v>585</v>
      </c>
      <c r="J110" s="7">
        <f t="shared" si="42"/>
        <v>135</v>
      </c>
      <c r="K110" s="7">
        <f t="shared" si="43"/>
        <v>90</v>
      </c>
      <c r="L110" s="7">
        <f t="shared" si="44"/>
        <v>90</v>
      </c>
      <c r="M110" s="42">
        <v>650</v>
      </c>
      <c r="N110" s="7">
        <f t="shared" si="45"/>
        <v>422.5</v>
      </c>
      <c r="O110" s="7">
        <f t="shared" si="46"/>
        <v>97.5</v>
      </c>
      <c r="P110" s="7">
        <f t="shared" si="47"/>
        <v>65</v>
      </c>
      <c r="Q110" s="7">
        <f t="shared" si="48"/>
        <v>65</v>
      </c>
      <c r="R110" s="42">
        <v>500</v>
      </c>
      <c r="S110" s="7">
        <f t="shared" si="49"/>
        <v>325</v>
      </c>
      <c r="T110" s="7">
        <f t="shared" si="50"/>
        <v>75</v>
      </c>
      <c r="U110" s="7">
        <f t="shared" si="51"/>
        <v>50</v>
      </c>
      <c r="V110" s="7">
        <f t="shared" si="52"/>
        <v>50</v>
      </c>
      <c r="W110" s="7">
        <v>950</v>
      </c>
      <c r="X110" s="38"/>
    </row>
    <row r="111" spans="1:24" s="5" customFormat="1" ht="12" customHeight="1">
      <c r="A111" s="18"/>
      <c r="B111" s="65" t="s">
        <v>28</v>
      </c>
      <c r="C111" s="69"/>
      <c r="D111" s="7"/>
      <c r="E111" s="43"/>
      <c r="F111" s="43"/>
      <c r="G111" s="7"/>
      <c r="H111" s="42">
        <v>550</v>
      </c>
      <c r="I111" s="7">
        <f t="shared" si="41"/>
        <v>357.5</v>
      </c>
      <c r="J111" s="7">
        <f t="shared" si="42"/>
        <v>82.5</v>
      </c>
      <c r="K111" s="7">
        <f t="shared" si="43"/>
        <v>55</v>
      </c>
      <c r="L111" s="7">
        <f t="shared" si="44"/>
        <v>55</v>
      </c>
      <c r="M111" s="42">
        <v>450</v>
      </c>
      <c r="N111" s="7">
        <f t="shared" si="45"/>
        <v>292.5</v>
      </c>
      <c r="O111" s="7">
        <f t="shared" si="46"/>
        <v>67.5</v>
      </c>
      <c r="P111" s="7">
        <f t="shared" si="47"/>
        <v>45</v>
      </c>
      <c r="Q111" s="7">
        <f t="shared" si="48"/>
        <v>45</v>
      </c>
      <c r="R111" s="42">
        <v>500</v>
      </c>
      <c r="S111" s="7">
        <f t="shared" si="49"/>
        <v>325</v>
      </c>
      <c r="T111" s="7">
        <f t="shared" si="50"/>
        <v>75</v>
      </c>
      <c r="U111" s="7">
        <f t="shared" si="51"/>
        <v>50</v>
      </c>
      <c r="V111" s="7">
        <f t="shared" si="52"/>
        <v>50</v>
      </c>
      <c r="W111" s="7">
        <v>700</v>
      </c>
      <c r="X111" s="38"/>
    </row>
    <row r="112" spans="1:23" s="39" customFormat="1" ht="10.5" customHeight="1">
      <c r="A112" s="71"/>
      <c r="B112" s="103" t="s">
        <v>34</v>
      </c>
      <c r="C112" s="110">
        <f>SUM(C94:C111)</f>
        <v>1340</v>
      </c>
      <c r="D112" s="110">
        <f>SUM(D94:D111)</f>
        <v>450</v>
      </c>
      <c r="E112" s="110">
        <f>SUM(E94:E111)</f>
        <v>780</v>
      </c>
      <c r="F112" s="110"/>
      <c r="G112" s="110">
        <f>SUM(G94:G111)</f>
        <v>110</v>
      </c>
      <c r="H112" s="110">
        <f aca="true" t="shared" si="53" ref="H112:V112">SUM(H94:H111)</f>
        <v>12530</v>
      </c>
      <c r="I112" s="110">
        <f t="shared" si="53"/>
        <v>8144.5</v>
      </c>
      <c r="J112" s="110">
        <f t="shared" si="53"/>
        <v>1879.5</v>
      </c>
      <c r="K112" s="110">
        <f t="shared" si="53"/>
        <v>1253</v>
      </c>
      <c r="L112" s="110">
        <f t="shared" si="53"/>
        <v>1253</v>
      </c>
      <c r="M112" s="110">
        <f t="shared" si="53"/>
        <v>9970</v>
      </c>
      <c r="N112" s="110">
        <f t="shared" si="53"/>
        <v>6480.5</v>
      </c>
      <c r="O112" s="110">
        <f t="shared" si="53"/>
        <v>1495.5</v>
      </c>
      <c r="P112" s="110">
        <f t="shared" si="53"/>
        <v>997</v>
      </c>
      <c r="Q112" s="110">
        <f t="shared" si="53"/>
        <v>997</v>
      </c>
      <c r="R112" s="110">
        <f t="shared" si="53"/>
        <v>7860</v>
      </c>
      <c r="S112" s="110">
        <f t="shared" si="53"/>
        <v>5109</v>
      </c>
      <c r="T112" s="110">
        <f t="shared" si="53"/>
        <v>1179</v>
      </c>
      <c r="U112" s="110">
        <f t="shared" si="53"/>
        <v>786</v>
      </c>
      <c r="V112" s="110">
        <f t="shared" si="53"/>
        <v>786</v>
      </c>
      <c r="W112" s="110">
        <f>SUM(W94:W111)</f>
        <v>14960</v>
      </c>
    </row>
    <row r="113" spans="1:23" s="5" customFormat="1" ht="105" customHeight="1">
      <c r="A113" s="255" t="s">
        <v>67</v>
      </c>
      <c r="B113" s="63" t="s">
        <v>97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40" t="s">
        <v>94</v>
      </c>
    </row>
    <row r="114" spans="1:23" s="5" customFormat="1" ht="19.5" customHeight="1">
      <c r="A114" s="256"/>
      <c r="B114" s="3" t="s">
        <v>35</v>
      </c>
      <c r="C114" s="26">
        <f>SUM(D114:G114)</f>
        <v>2850</v>
      </c>
      <c r="D114" s="4">
        <v>450</v>
      </c>
      <c r="E114" s="4">
        <v>2000</v>
      </c>
      <c r="F114" s="4"/>
      <c r="G114" s="4">
        <v>400</v>
      </c>
      <c r="H114" s="26"/>
      <c r="I114" s="4"/>
      <c r="J114" s="4"/>
      <c r="K114" s="4"/>
      <c r="L114" s="4"/>
      <c r="M114" s="26"/>
      <c r="N114" s="4"/>
      <c r="O114" s="4"/>
      <c r="P114" s="4"/>
      <c r="Q114" s="4"/>
      <c r="R114" s="26">
        <v>9000</v>
      </c>
      <c r="S114" s="4">
        <f>R114*0.75</f>
        <v>6750</v>
      </c>
      <c r="T114" s="4">
        <f>R114*0.15</f>
        <v>1350</v>
      </c>
      <c r="U114" s="4">
        <f>R114*0.03</f>
        <v>270</v>
      </c>
      <c r="V114" s="4">
        <f>R114*0.07</f>
        <v>630.0000000000001</v>
      </c>
      <c r="W114" s="91" t="s">
        <v>86</v>
      </c>
    </row>
    <row r="115" spans="1:23" s="5" customFormat="1" ht="20.25" customHeight="1">
      <c r="A115" s="256"/>
      <c r="B115" s="3" t="s">
        <v>13</v>
      </c>
      <c r="C115" s="13"/>
      <c r="D115" s="13"/>
      <c r="E115" s="13"/>
      <c r="F115" s="13"/>
      <c r="G115" s="13"/>
      <c r="H115" s="26"/>
      <c r="I115" s="4"/>
      <c r="J115" s="4"/>
      <c r="K115" s="4"/>
      <c r="L115" s="4"/>
      <c r="M115" s="26">
        <v>8000</v>
      </c>
      <c r="N115" s="4">
        <f aca="true" t="shared" si="54" ref="N115:N121">M115*0.75</f>
        <v>6000</v>
      </c>
      <c r="O115" s="4">
        <f aca="true" t="shared" si="55" ref="O115:O121">M115*0.15</f>
        <v>1200</v>
      </c>
      <c r="P115" s="4">
        <f aca="true" t="shared" si="56" ref="P115:P121">M115*0.03</f>
        <v>240</v>
      </c>
      <c r="Q115" s="4">
        <f aca="true" t="shared" si="57" ref="Q115:Q121">M115*0.07</f>
        <v>560</v>
      </c>
      <c r="R115" s="26">
        <v>9000</v>
      </c>
      <c r="S115" s="4">
        <f>R115*0.75</f>
        <v>6750</v>
      </c>
      <c r="T115" s="4">
        <f>R115*0.15</f>
        <v>1350</v>
      </c>
      <c r="U115" s="4">
        <f>R115*0.03</f>
        <v>270</v>
      </c>
      <c r="V115" s="4">
        <f>R115*0.07</f>
        <v>630.0000000000001</v>
      </c>
      <c r="W115" s="91" t="s">
        <v>87</v>
      </c>
    </row>
    <row r="116" spans="1:23" s="5" customFormat="1" ht="18.75" customHeight="1">
      <c r="A116" s="256"/>
      <c r="B116" s="3" t="s">
        <v>15</v>
      </c>
      <c r="C116" s="26">
        <f>SUM(D116:G116)</f>
        <v>8500</v>
      </c>
      <c r="D116" s="4">
        <v>2000</v>
      </c>
      <c r="E116" s="4">
        <v>5900</v>
      </c>
      <c r="F116" s="4"/>
      <c r="G116" s="4">
        <v>600</v>
      </c>
      <c r="H116" s="26">
        <v>8000</v>
      </c>
      <c r="I116" s="4">
        <f>H116*0.75</f>
        <v>6000</v>
      </c>
      <c r="J116" s="4">
        <f>H116*0.15</f>
        <v>1200</v>
      </c>
      <c r="K116" s="4">
        <f>H116*0.03</f>
        <v>240</v>
      </c>
      <c r="L116" s="4">
        <f>H116*0.07</f>
        <v>560</v>
      </c>
      <c r="M116" s="26"/>
      <c r="N116" s="4"/>
      <c r="O116" s="4"/>
      <c r="P116" s="4"/>
      <c r="Q116" s="4"/>
      <c r="R116" s="26"/>
      <c r="S116" s="4"/>
      <c r="T116" s="4"/>
      <c r="U116" s="4"/>
      <c r="V116" s="4"/>
      <c r="W116" s="91" t="s">
        <v>88</v>
      </c>
    </row>
    <row r="117" spans="1:23" s="5" customFormat="1" ht="20.25" customHeight="1">
      <c r="A117" s="256"/>
      <c r="B117" s="90" t="s">
        <v>16</v>
      </c>
      <c r="C117" s="26">
        <f>SUM(D117:G117)</f>
        <v>5750</v>
      </c>
      <c r="D117" s="4">
        <v>1000</v>
      </c>
      <c r="E117" s="4">
        <v>4250</v>
      </c>
      <c r="F117" s="4"/>
      <c r="G117" s="4">
        <v>500</v>
      </c>
      <c r="H117" s="26"/>
      <c r="I117" s="4"/>
      <c r="J117" s="4"/>
      <c r="K117" s="4"/>
      <c r="L117" s="4"/>
      <c r="M117" s="26"/>
      <c r="N117" s="4"/>
      <c r="O117" s="4"/>
      <c r="P117" s="4"/>
      <c r="Q117" s="4"/>
      <c r="R117" s="26"/>
      <c r="S117" s="4"/>
      <c r="T117" s="4"/>
      <c r="U117" s="4"/>
      <c r="V117" s="4"/>
      <c r="W117" s="91" t="s">
        <v>89</v>
      </c>
    </row>
    <row r="118" spans="1:23" s="5" customFormat="1" ht="19.5" customHeight="1">
      <c r="A118" s="256"/>
      <c r="B118" s="90" t="s">
        <v>18</v>
      </c>
      <c r="C118" s="26"/>
      <c r="D118" s="4"/>
      <c r="E118" s="4"/>
      <c r="F118" s="4"/>
      <c r="G118" s="4"/>
      <c r="H118" s="26"/>
      <c r="I118" s="4"/>
      <c r="J118" s="4"/>
      <c r="K118" s="4"/>
      <c r="L118" s="4"/>
      <c r="M118" s="26">
        <v>12000</v>
      </c>
      <c r="N118" s="4">
        <f t="shared" si="54"/>
        <v>9000</v>
      </c>
      <c r="O118" s="4">
        <f t="shared" si="55"/>
        <v>1800</v>
      </c>
      <c r="P118" s="4">
        <f t="shared" si="56"/>
        <v>360</v>
      </c>
      <c r="Q118" s="4">
        <f t="shared" si="57"/>
        <v>840.0000000000001</v>
      </c>
      <c r="R118" s="26"/>
      <c r="S118" s="4"/>
      <c r="T118" s="4"/>
      <c r="U118" s="4"/>
      <c r="V118" s="4"/>
      <c r="W118" s="91" t="s">
        <v>90</v>
      </c>
    </row>
    <row r="119" spans="1:23" s="5" customFormat="1" ht="19.5" customHeight="1">
      <c r="A119" s="256"/>
      <c r="B119" s="90" t="s">
        <v>23</v>
      </c>
      <c r="C119" s="26"/>
      <c r="D119" s="4"/>
      <c r="E119" s="4"/>
      <c r="F119" s="4"/>
      <c r="G119" s="4"/>
      <c r="H119" s="26">
        <v>8000</v>
      </c>
      <c r="I119" s="4">
        <f>H119*0.75</f>
        <v>6000</v>
      </c>
      <c r="J119" s="4">
        <f>H119*0.15</f>
        <v>1200</v>
      </c>
      <c r="K119" s="4">
        <f>H119*0.03</f>
        <v>240</v>
      </c>
      <c r="L119" s="4">
        <f>H119*0.07</f>
        <v>560</v>
      </c>
      <c r="M119" s="26"/>
      <c r="N119" s="4"/>
      <c r="O119" s="4"/>
      <c r="P119" s="4"/>
      <c r="Q119" s="4"/>
      <c r="R119" s="26"/>
      <c r="S119" s="4"/>
      <c r="T119" s="4"/>
      <c r="U119" s="4"/>
      <c r="V119" s="4"/>
      <c r="W119" s="91" t="s">
        <v>89</v>
      </c>
    </row>
    <row r="120" spans="1:23" s="5" customFormat="1" ht="19.5" customHeight="1">
      <c r="A120" s="256"/>
      <c r="B120" s="90" t="s">
        <v>24</v>
      </c>
      <c r="C120" s="26"/>
      <c r="D120" s="4"/>
      <c r="E120" s="4"/>
      <c r="F120" s="4"/>
      <c r="G120" s="4"/>
      <c r="H120" s="26">
        <v>7000</v>
      </c>
      <c r="I120" s="4">
        <f>H120*0.75</f>
        <v>5250</v>
      </c>
      <c r="J120" s="4">
        <f>H120*0.15</f>
        <v>1050</v>
      </c>
      <c r="K120" s="4">
        <f>H120*0.03</f>
        <v>210</v>
      </c>
      <c r="L120" s="4">
        <f>H120*0.07</f>
        <v>490.00000000000006</v>
      </c>
      <c r="M120" s="26"/>
      <c r="N120" s="4"/>
      <c r="O120" s="4"/>
      <c r="P120" s="4"/>
      <c r="Q120" s="4"/>
      <c r="R120" s="26"/>
      <c r="S120" s="4"/>
      <c r="T120" s="4"/>
      <c r="U120" s="4"/>
      <c r="V120" s="4"/>
      <c r="W120" s="91" t="s">
        <v>91</v>
      </c>
    </row>
    <row r="121" spans="1:23" s="5" customFormat="1" ht="19.5" customHeight="1">
      <c r="A121" s="256"/>
      <c r="B121" s="90" t="s">
        <v>27</v>
      </c>
      <c r="C121" s="26"/>
      <c r="D121" s="4"/>
      <c r="E121" s="4"/>
      <c r="F121" s="4"/>
      <c r="G121" s="4"/>
      <c r="H121" s="26"/>
      <c r="I121" s="4"/>
      <c r="J121" s="4"/>
      <c r="K121" s="4"/>
      <c r="L121" s="4"/>
      <c r="M121" s="26">
        <v>11000</v>
      </c>
      <c r="N121" s="4">
        <f t="shared" si="54"/>
        <v>8250</v>
      </c>
      <c r="O121" s="4">
        <f t="shared" si="55"/>
        <v>1650</v>
      </c>
      <c r="P121" s="4">
        <f t="shared" si="56"/>
        <v>330</v>
      </c>
      <c r="Q121" s="4">
        <f t="shared" si="57"/>
        <v>770.0000000000001</v>
      </c>
      <c r="R121" s="26">
        <v>9000</v>
      </c>
      <c r="S121" s="4">
        <f>R121*0.75</f>
        <v>6750</v>
      </c>
      <c r="T121" s="4">
        <f>R121*0.15</f>
        <v>1350</v>
      </c>
      <c r="U121" s="4">
        <f>R121*0.03</f>
        <v>270</v>
      </c>
      <c r="V121" s="4">
        <f>R121*0.07</f>
        <v>630.0000000000001</v>
      </c>
      <c r="W121" s="91" t="s">
        <v>92</v>
      </c>
    </row>
    <row r="122" spans="1:23" s="5" customFormat="1" ht="24" customHeight="1">
      <c r="A122" s="68"/>
      <c r="B122" s="109" t="s">
        <v>34</v>
      </c>
      <c r="C122" s="105">
        <f>SUM(C114:C121)</f>
        <v>17100</v>
      </c>
      <c r="D122" s="105">
        <f>SUM(D114:D121)</f>
        <v>3450</v>
      </c>
      <c r="E122" s="105">
        <f>SUM(E114:E121)</f>
        <v>12150</v>
      </c>
      <c r="F122" s="105"/>
      <c r="G122" s="105">
        <f aca="true" t="shared" si="58" ref="G122:V122">SUM(G114:G121)</f>
        <v>1500</v>
      </c>
      <c r="H122" s="105">
        <f t="shared" si="58"/>
        <v>23000</v>
      </c>
      <c r="I122" s="105">
        <f t="shared" si="58"/>
        <v>17250</v>
      </c>
      <c r="J122" s="105">
        <f t="shared" si="58"/>
        <v>3450</v>
      </c>
      <c r="K122" s="105">
        <f t="shared" si="58"/>
        <v>690</v>
      </c>
      <c r="L122" s="105">
        <f t="shared" si="58"/>
        <v>1610</v>
      </c>
      <c r="M122" s="105">
        <f t="shared" si="58"/>
        <v>31000</v>
      </c>
      <c r="N122" s="105">
        <f t="shared" si="58"/>
        <v>23250</v>
      </c>
      <c r="O122" s="105">
        <f t="shared" si="58"/>
        <v>4650</v>
      </c>
      <c r="P122" s="105">
        <f t="shared" si="58"/>
        <v>930</v>
      </c>
      <c r="Q122" s="105">
        <f t="shared" si="58"/>
        <v>2170</v>
      </c>
      <c r="R122" s="105">
        <f t="shared" si="58"/>
        <v>27000</v>
      </c>
      <c r="S122" s="105">
        <f t="shared" si="58"/>
        <v>20250</v>
      </c>
      <c r="T122" s="105">
        <f t="shared" si="58"/>
        <v>4050</v>
      </c>
      <c r="U122" s="105">
        <f t="shared" si="58"/>
        <v>810</v>
      </c>
      <c r="V122" s="105">
        <f t="shared" si="58"/>
        <v>1890.0000000000005</v>
      </c>
      <c r="W122" s="111" t="s">
        <v>95</v>
      </c>
    </row>
    <row r="123" spans="1:23" s="5" customFormat="1" ht="52.5" customHeight="1">
      <c r="A123" s="255" t="s">
        <v>73</v>
      </c>
      <c r="B123" s="63" t="s">
        <v>72</v>
      </c>
      <c r="C123" s="2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93" t="s">
        <v>83</v>
      </c>
    </row>
    <row r="124" spans="1:23" s="5" customFormat="1" ht="12" customHeight="1">
      <c r="A124" s="256"/>
      <c r="B124" s="65" t="s">
        <v>35</v>
      </c>
      <c r="C124" s="26"/>
      <c r="D124" s="4"/>
      <c r="E124" s="4"/>
      <c r="F124" s="4"/>
      <c r="G124" s="4"/>
      <c r="H124" s="42"/>
      <c r="I124" s="7"/>
      <c r="J124" s="7"/>
      <c r="K124" s="7"/>
      <c r="L124" s="7"/>
      <c r="M124" s="42">
        <v>1200</v>
      </c>
      <c r="N124" s="7">
        <f>M124*0.75</f>
        <v>900</v>
      </c>
      <c r="O124" s="7">
        <f>M124*0.15</f>
        <v>180</v>
      </c>
      <c r="P124" s="7">
        <f>M124*0.03</f>
        <v>36</v>
      </c>
      <c r="Q124" s="7">
        <f>M124*0.07</f>
        <v>84.00000000000001</v>
      </c>
      <c r="R124" s="42">
        <v>1400</v>
      </c>
      <c r="S124" s="7">
        <f>R124*0.75</f>
        <v>1050</v>
      </c>
      <c r="T124" s="7">
        <f>R124*0.15</f>
        <v>210</v>
      </c>
      <c r="U124" s="7">
        <f>R124*0.05</f>
        <v>70</v>
      </c>
      <c r="V124" s="7">
        <f>R124*0.05</f>
        <v>70</v>
      </c>
      <c r="W124" s="7">
        <v>2.2</v>
      </c>
    </row>
    <row r="125" spans="1:23" s="5" customFormat="1" ht="12" customHeight="1">
      <c r="A125" s="256"/>
      <c r="B125" s="65" t="s">
        <v>14</v>
      </c>
      <c r="C125" s="26"/>
      <c r="D125" s="4"/>
      <c r="E125" s="4"/>
      <c r="F125" s="4"/>
      <c r="G125" s="4"/>
      <c r="H125" s="42">
        <v>1200</v>
      </c>
      <c r="I125" s="7">
        <f aca="true" t="shared" si="59" ref="I125:I130">H125*0.75</f>
        <v>900</v>
      </c>
      <c r="J125" s="7">
        <f aca="true" t="shared" si="60" ref="J125:J130">H125*0.15</f>
        <v>180</v>
      </c>
      <c r="K125" s="7">
        <f>H125*0.05</f>
        <v>60</v>
      </c>
      <c r="L125" s="7">
        <f>H125*0.05</f>
        <v>60</v>
      </c>
      <c r="M125" s="42"/>
      <c r="N125" s="7"/>
      <c r="O125" s="7"/>
      <c r="P125" s="7"/>
      <c r="Q125" s="7"/>
      <c r="R125" s="42"/>
      <c r="S125" s="7"/>
      <c r="T125" s="7"/>
      <c r="U125" s="7"/>
      <c r="V125" s="7"/>
      <c r="W125" s="7">
        <v>1</v>
      </c>
    </row>
    <row r="126" spans="1:23" s="5" customFormat="1" ht="12" customHeight="1">
      <c r="A126" s="256"/>
      <c r="B126" s="65" t="s">
        <v>15</v>
      </c>
      <c r="C126" s="26">
        <f>SUM(D126:G126)</f>
        <v>2195</v>
      </c>
      <c r="D126" s="4">
        <v>500</v>
      </c>
      <c r="E126" s="4">
        <v>1500</v>
      </c>
      <c r="F126" s="4"/>
      <c r="G126" s="4">
        <v>195</v>
      </c>
      <c r="H126" s="42">
        <v>2400</v>
      </c>
      <c r="I126" s="7">
        <f t="shared" si="59"/>
        <v>1800</v>
      </c>
      <c r="J126" s="7">
        <f t="shared" si="60"/>
        <v>360</v>
      </c>
      <c r="K126" s="7">
        <f>H126*0.05</f>
        <v>120</v>
      </c>
      <c r="L126" s="7">
        <f>H126*0.05</f>
        <v>120</v>
      </c>
      <c r="M126" s="42"/>
      <c r="N126" s="7"/>
      <c r="O126" s="7"/>
      <c r="P126" s="7"/>
      <c r="Q126" s="7"/>
      <c r="R126" s="42"/>
      <c r="S126" s="7"/>
      <c r="T126" s="7"/>
      <c r="U126" s="7"/>
      <c r="V126" s="7"/>
      <c r="W126" s="7">
        <v>4.3</v>
      </c>
    </row>
    <row r="127" spans="1:23" s="5" customFormat="1" ht="12" customHeight="1">
      <c r="A127" s="256"/>
      <c r="B127" s="65" t="s">
        <v>19</v>
      </c>
      <c r="C127" s="26"/>
      <c r="D127" s="4"/>
      <c r="E127" s="4"/>
      <c r="F127" s="4"/>
      <c r="G127" s="4"/>
      <c r="H127" s="42">
        <v>1500</v>
      </c>
      <c r="I127" s="7">
        <f t="shared" si="59"/>
        <v>1125</v>
      </c>
      <c r="J127" s="7">
        <f t="shared" si="60"/>
        <v>225</v>
      </c>
      <c r="K127" s="7">
        <f>H127*0.04</f>
        <v>60</v>
      </c>
      <c r="L127" s="7">
        <f>H127*0.06</f>
        <v>90</v>
      </c>
      <c r="M127" s="42"/>
      <c r="N127" s="7"/>
      <c r="O127" s="7"/>
      <c r="P127" s="7"/>
      <c r="Q127" s="7"/>
      <c r="R127" s="42"/>
      <c r="S127" s="7"/>
      <c r="T127" s="7"/>
      <c r="U127" s="7"/>
      <c r="V127" s="7"/>
      <c r="W127" s="7">
        <v>1.2</v>
      </c>
    </row>
    <row r="128" spans="1:23" s="5" customFormat="1" ht="12" customHeight="1">
      <c r="A128" s="256"/>
      <c r="B128" s="65" t="s">
        <v>20</v>
      </c>
      <c r="C128" s="26">
        <f>SUM(D128:G128)</f>
        <v>880</v>
      </c>
      <c r="D128" s="7">
        <v>200</v>
      </c>
      <c r="E128" s="7">
        <v>600</v>
      </c>
      <c r="F128" s="7"/>
      <c r="G128" s="7">
        <v>80</v>
      </c>
      <c r="H128" s="42"/>
      <c r="I128" s="7"/>
      <c r="J128" s="7"/>
      <c r="K128" s="7"/>
      <c r="L128" s="7"/>
      <c r="M128" s="42"/>
      <c r="N128" s="7"/>
      <c r="O128" s="7"/>
      <c r="P128" s="7"/>
      <c r="Q128" s="7"/>
      <c r="R128" s="42"/>
      <c r="S128" s="7"/>
      <c r="T128" s="7"/>
      <c r="U128" s="7"/>
      <c r="V128" s="7"/>
      <c r="W128" s="7">
        <v>0.8</v>
      </c>
    </row>
    <row r="129" spans="1:23" s="5" customFormat="1" ht="12" customHeight="1">
      <c r="A129" s="256"/>
      <c r="B129" s="65" t="s">
        <v>21</v>
      </c>
      <c r="C129" s="7"/>
      <c r="D129" s="7"/>
      <c r="E129" s="7"/>
      <c r="F129" s="7"/>
      <c r="G129" s="7"/>
      <c r="H129" s="42"/>
      <c r="I129" s="7"/>
      <c r="J129" s="7"/>
      <c r="K129" s="7"/>
      <c r="L129" s="7"/>
      <c r="M129" s="42"/>
      <c r="N129" s="7"/>
      <c r="O129" s="7"/>
      <c r="P129" s="7"/>
      <c r="Q129" s="7"/>
      <c r="R129" s="42">
        <v>1500</v>
      </c>
      <c r="S129" s="7">
        <f>R129*0.75</f>
        <v>1125</v>
      </c>
      <c r="T129" s="7">
        <f>R129*0.15</f>
        <v>225</v>
      </c>
      <c r="U129" s="7">
        <f>R129*0.04</f>
        <v>60</v>
      </c>
      <c r="V129" s="7">
        <f>R129*0.06</f>
        <v>90</v>
      </c>
      <c r="W129" s="7">
        <v>1.2</v>
      </c>
    </row>
    <row r="130" spans="1:23" s="5" customFormat="1" ht="12" customHeight="1">
      <c r="A130" s="256"/>
      <c r="B130" s="65" t="s">
        <v>22</v>
      </c>
      <c r="C130" s="7"/>
      <c r="D130" s="7"/>
      <c r="E130" s="7"/>
      <c r="F130" s="7"/>
      <c r="G130" s="7"/>
      <c r="H130" s="42">
        <v>1600</v>
      </c>
      <c r="I130" s="7">
        <f t="shared" si="59"/>
        <v>1200</v>
      </c>
      <c r="J130" s="7">
        <f t="shared" si="60"/>
        <v>240</v>
      </c>
      <c r="K130" s="7">
        <f>H130*0.05</f>
        <v>80</v>
      </c>
      <c r="L130" s="7">
        <f>H130*0.05</f>
        <v>80</v>
      </c>
      <c r="M130" s="42">
        <v>1800</v>
      </c>
      <c r="N130" s="7">
        <f>M130*0.75</f>
        <v>1350</v>
      </c>
      <c r="O130" s="7">
        <f>M130*0.15</f>
        <v>270</v>
      </c>
      <c r="P130" s="7">
        <f>M130*0.05</f>
        <v>90</v>
      </c>
      <c r="Q130" s="7">
        <f>M130*0.05</f>
        <v>90</v>
      </c>
      <c r="R130" s="42"/>
      <c r="S130" s="7"/>
      <c r="T130" s="7"/>
      <c r="U130" s="7"/>
      <c r="V130" s="7"/>
      <c r="W130" s="7">
        <v>3.3</v>
      </c>
    </row>
    <row r="131" spans="1:23" s="5" customFormat="1" ht="12" customHeight="1">
      <c r="A131" s="256"/>
      <c r="B131" s="5" t="s">
        <v>27</v>
      </c>
      <c r="C131" s="7"/>
      <c r="D131" s="7"/>
      <c r="E131" s="7"/>
      <c r="F131" s="7"/>
      <c r="G131" s="7"/>
      <c r="H131" s="42"/>
      <c r="I131" s="7"/>
      <c r="J131" s="7"/>
      <c r="K131" s="7"/>
      <c r="L131" s="7"/>
      <c r="M131" s="42">
        <v>1400</v>
      </c>
      <c r="N131" s="7">
        <f>M131*0.75</f>
        <v>1050</v>
      </c>
      <c r="O131" s="7">
        <f>M131*0.15</f>
        <v>210</v>
      </c>
      <c r="P131" s="7">
        <f>M131*0.05</f>
        <v>70</v>
      </c>
      <c r="Q131" s="7">
        <f>M131*0.05</f>
        <v>70</v>
      </c>
      <c r="R131" s="42">
        <v>1600</v>
      </c>
      <c r="S131" s="7">
        <f>R131*0.75</f>
        <v>1200</v>
      </c>
      <c r="T131" s="7">
        <f>R131*0.15</f>
        <v>240</v>
      </c>
      <c r="U131" s="7">
        <f>R131*0.05</f>
        <v>80</v>
      </c>
      <c r="V131" s="7">
        <f>R131*0.05</f>
        <v>80</v>
      </c>
      <c r="W131" s="7">
        <v>3</v>
      </c>
    </row>
    <row r="132" spans="1:24" s="39" customFormat="1" ht="12" customHeight="1">
      <c r="A132" s="256"/>
      <c r="B132" s="109" t="s">
        <v>34</v>
      </c>
      <c r="C132" s="110">
        <f>SUM(C124:C131)</f>
        <v>3075</v>
      </c>
      <c r="D132" s="110">
        <f aca="true" t="shared" si="61" ref="D132:V132">SUM(D124:D131)</f>
        <v>700</v>
      </c>
      <c r="E132" s="110">
        <f t="shared" si="61"/>
        <v>2100</v>
      </c>
      <c r="F132" s="110"/>
      <c r="G132" s="110">
        <f t="shared" si="61"/>
        <v>275</v>
      </c>
      <c r="H132" s="110">
        <f t="shared" si="61"/>
        <v>6700</v>
      </c>
      <c r="I132" s="110">
        <f t="shared" si="61"/>
        <v>5025</v>
      </c>
      <c r="J132" s="110">
        <f t="shared" si="61"/>
        <v>1005</v>
      </c>
      <c r="K132" s="110">
        <f t="shared" si="61"/>
        <v>320</v>
      </c>
      <c r="L132" s="110">
        <f t="shared" si="61"/>
        <v>350</v>
      </c>
      <c r="M132" s="110">
        <f t="shared" si="61"/>
        <v>4400</v>
      </c>
      <c r="N132" s="110">
        <f t="shared" si="61"/>
        <v>3300</v>
      </c>
      <c r="O132" s="110">
        <f t="shared" si="61"/>
        <v>660</v>
      </c>
      <c r="P132" s="110">
        <f t="shared" si="61"/>
        <v>196</v>
      </c>
      <c r="Q132" s="110">
        <f t="shared" si="61"/>
        <v>244</v>
      </c>
      <c r="R132" s="110">
        <f t="shared" si="61"/>
        <v>4500</v>
      </c>
      <c r="S132" s="110">
        <f t="shared" si="61"/>
        <v>3375</v>
      </c>
      <c r="T132" s="110">
        <f t="shared" si="61"/>
        <v>675</v>
      </c>
      <c r="U132" s="110">
        <f t="shared" si="61"/>
        <v>210</v>
      </c>
      <c r="V132" s="110">
        <f t="shared" si="61"/>
        <v>240</v>
      </c>
      <c r="W132" s="110">
        <f>SUM(W124:W131)</f>
        <v>17</v>
      </c>
      <c r="X132" s="30"/>
    </row>
    <row r="133" spans="1:23" s="5" customFormat="1" ht="78" customHeight="1">
      <c r="A133" s="256"/>
      <c r="B133" s="63" t="s">
        <v>71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40" t="s">
        <v>93</v>
      </c>
    </row>
    <row r="134" spans="1:24" s="5" customFormat="1" ht="12" customHeight="1">
      <c r="A134" s="256"/>
      <c r="B134" s="5" t="s">
        <v>53</v>
      </c>
      <c r="C134" s="13"/>
      <c r="D134" s="13"/>
      <c r="E134" s="13"/>
      <c r="F134" s="13"/>
      <c r="G134" s="13"/>
      <c r="H134" s="26">
        <v>100</v>
      </c>
      <c r="I134" s="4">
        <f>H134*0.65</f>
        <v>65</v>
      </c>
      <c r="J134" s="4">
        <f>H134*0.15</f>
        <v>15</v>
      </c>
      <c r="K134" s="4">
        <f>H134*0.1</f>
        <v>10</v>
      </c>
      <c r="L134" s="4">
        <f>H134*0.1</f>
        <v>10</v>
      </c>
      <c r="M134" s="26">
        <v>120</v>
      </c>
      <c r="N134" s="4">
        <f>M134*0.65</f>
        <v>78</v>
      </c>
      <c r="O134" s="4">
        <f>M134*0.15</f>
        <v>18</v>
      </c>
      <c r="P134" s="4">
        <f>M134*0.1</f>
        <v>12</v>
      </c>
      <c r="Q134" s="4">
        <f>M134*0.1</f>
        <v>12</v>
      </c>
      <c r="R134" s="26">
        <v>100</v>
      </c>
      <c r="S134" s="4">
        <f>R134*0.65</f>
        <v>65</v>
      </c>
      <c r="T134" s="4">
        <f>R134*0.15</f>
        <v>15</v>
      </c>
      <c r="U134" s="4">
        <f>R134*0.1</f>
        <v>10</v>
      </c>
      <c r="V134" s="4">
        <f>R134*0.1</f>
        <v>10</v>
      </c>
      <c r="W134" s="13"/>
      <c r="X134" s="41"/>
    </row>
    <row r="135" spans="1:25" s="5" customFormat="1" ht="12" customHeight="1">
      <c r="A135" s="18"/>
      <c r="B135" s="3" t="s">
        <v>35</v>
      </c>
      <c r="C135" s="13"/>
      <c r="D135" s="13"/>
      <c r="E135" s="13"/>
      <c r="F135" s="13"/>
      <c r="G135" s="13"/>
      <c r="H135" s="26">
        <v>300</v>
      </c>
      <c r="I135" s="4">
        <f aca="true" t="shared" si="62" ref="I135:I161">H135*0.65</f>
        <v>195</v>
      </c>
      <c r="J135" s="4">
        <f aca="true" t="shared" si="63" ref="J135:J159">H135*0.15</f>
        <v>45</v>
      </c>
      <c r="K135" s="4">
        <f aca="true" t="shared" si="64" ref="K135:K161">H135*0.1</f>
        <v>30</v>
      </c>
      <c r="L135" s="4">
        <f aca="true" t="shared" si="65" ref="L135:L161">H135*0.1</f>
        <v>30</v>
      </c>
      <c r="M135" s="26">
        <v>300</v>
      </c>
      <c r="N135" s="4">
        <f aca="true" t="shared" si="66" ref="N135:N159">M135*0.65</f>
        <v>195</v>
      </c>
      <c r="O135" s="4">
        <f aca="true" t="shared" si="67" ref="O135:O159">M135*0.15</f>
        <v>45</v>
      </c>
      <c r="P135" s="4">
        <f aca="true" t="shared" si="68" ref="P135:P161">M135*0.1</f>
        <v>30</v>
      </c>
      <c r="Q135" s="4">
        <f aca="true" t="shared" si="69" ref="Q135:Q161">M135*0.1</f>
        <v>30</v>
      </c>
      <c r="R135" s="26">
        <v>200</v>
      </c>
      <c r="S135" s="4">
        <f aca="true" t="shared" si="70" ref="S135:S161">R135*0.65</f>
        <v>130</v>
      </c>
      <c r="T135" s="4">
        <f aca="true" t="shared" si="71" ref="T135:T161">R135*0.15</f>
        <v>30</v>
      </c>
      <c r="U135" s="4">
        <f aca="true" t="shared" si="72" ref="U135:U161">R135*0.1</f>
        <v>20</v>
      </c>
      <c r="V135" s="4">
        <f aca="true" t="shared" si="73" ref="V135:V161">R135*0.1</f>
        <v>20</v>
      </c>
      <c r="W135" s="13"/>
      <c r="X135" s="94"/>
      <c r="Y135" s="12"/>
    </row>
    <row r="136" spans="1:25" s="5" customFormat="1" ht="12" customHeight="1">
      <c r="A136" s="18"/>
      <c r="B136" s="3" t="s">
        <v>13</v>
      </c>
      <c r="C136" s="13"/>
      <c r="D136" s="13"/>
      <c r="E136" s="13"/>
      <c r="F136" s="13"/>
      <c r="G136" s="13"/>
      <c r="H136" s="26">
        <v>100</v>
      </c>
      <c r="I136" s="4">
        <f t="shared" si="62"/>
        <v>65</v>
      </c>
      <c r="J136" s="4">
        <f t="shared" si="63"/>
        <v>15</v>
      </c>
      <c r="K136" s="4">
        <f t="shared" si="64"/>
        <v>10</v>
      </c>
      <c r="L136" s="4">
        <f t="shared" si="65"/>
        <v>10</v>
      </c>
      <c r="M136" s="26">
        <v>100</v>
      </c>
      <c r="N136" s="4">
        <f t="shared" si="66"/>
        <v>65</v>
      </c>
      <c r="O136" s="4">
        <f t="shared" si="67"/>
        <v>15</v>
      </c>
      <c r="P136" s="4">
        <f t="shared" si="68"/>
        <v>10</v>
      </c>
      <c r="Q136" s="4">
        <f t="shared" si="69"/>
        <v>10</v>
      </c>
      <c r="R136" s="26">
        <v>80</v>
      </c>
      <c r="S136" s="4">
        <f t="shared" si="70"/>
        <v>52</v>
      </c>
      <c r="T136" s="4">
        <f t="shared" si="71"/>
        <v>12</v>
      </c>
      <c r="U136" s="4">
        <f t="shared" si="72"/>
        <v>8</v>
      </c>
      <c r="V136" s="4">
        <f t="shared" si="73"/>
        <v>8</v>
      </c>
      <c r="W136" s="13"/>
      <c r="X136" s="94"/>
      <c r="Y136" s="12"/>
    </row>
    <row r="137" spans="1:25" s="5" customFormat="1" ht="12" customHeight="1">
      <c r="A137" s="18"/>
      <c r="B137" s="3" t="s">
        <v>36</v>
      </c>
      <c r="C137" s="13"/>
      <c r="D137" s="13"/>
      <c r="E137" s="13"/>
      <c r="F137" s="13"/>
      <c r="G137" s="13"/>
      <c r="H137" s="26">
        <v>100</v>
      </c>
      <c r="I137" s="4">
        <f t="shared" si="62"/>
        <v>65</v>
      </c>
      <c r="J137" s="4">
        <f t="shared" si="63"/>
        <v>15</v>
      </c>
      <c r="K137" s="4">
        <f t="shared" si="64"/>
        <v>10</v>
      </c>
      <c r="L137" s="4">
        <f t="shared" si="65"/>
        <v>10</v>
      </c>
      <c r="M137" s="26">
        <v>80</v>
      </c>
      <c r="N137" s="4">
        <f t="shared" si="66"/>
        <v>52</v>
      </c>
      <c r="O137" s="4">
        <f t="shared" si="67"/>
        <v>12</v>
      </c>
      <c r="P137" s="4">
        <f t="shared" si="68"/>
        <v>8</v>
      </c>
      <c r="Q137" s="4">
        <f t="shared" si="69"/>
        <v>8</v>
      </c>
      <c r="R137" s="26">
        <v>70</v>
      </c>
      <c r="S137" s="4">
        <v>46</v>
      </c>
      <c r="T137" s="4">
        <v>10</v>
      </c>
      <c r="U137" s="4">
        <f t="shared" si="72"/>
        <v>7</v>
      </c>
      <c r="V137" s="4">
        <f t="shared" si="73"/>
        <v>7</v>
      </c>
      <c r="W137" s="13"/>
      <c r="X137" s="94"/>
      <c r="Y137" s="12"/>
    </row>
    <row r="138" spans="1:25" s="5" customFormat="1" ht="12" customHeight="1">
      <c r="A138" s="18"/>
      <c r="B138" s="3" t="s">
        <v>14</v>
      </c>
      <c r="C138" s="13"/>
      <c r="D138" s="13"/>
      <c r="E138" s="13"/>
      <c r="F138" s="13"/>
      <c r="G138" s="13"/>
      <c r="H138" s="26">
        <v>140</v>
      </c>
      <c r="I138" s="4">
        <f t="shared" si="62"/>
        <v>91</v>
      </c>
      <c r="J138" s="4">
        <f t="shared" si="63"/>
        <v>21</v>
      </c>
      <c r="K138" s="4">
        <f t="shared" si="64"/>
        <v>14</v>
      </c>
      <c r="L138" s="4">
        <f t="shared" si="65"/>
        <v>14</v>
      </c>
      <c r="M138" s="26">
        <v>160</v>
      </c>
      <c r="N138" s="4">
        <f t="shared" si="66"/>
        <v>104</v>
      </c>
      <c r="O138" s="4">
        <f t="shared" si="67"/>
        <v>24</v>
      </c>
      <c r="P138" s="4">
        <f t="shared" si="68"/>
        <v>16</v>
      </c>
      <c r="Q138" s="4">
        <f t="shared" si="69"/>
        <v>16</v>
      </c>
      <c r="R138" s="26">
        <v>180</v>
      </c>
      <c r="S138" s="4">
        <f t="shared" si="70"/>
        <v>117</v>
      </c>
      <c r="T138" s="4">
        <f t="shared" si="71"/>
        <v>27</v>
      </c>
      <c r="U138" s="4">
        <f t="shared" si="72"/>
        <v>18</v>
      </c>
      <c r="V138" s="4">
        <f t="shared" si="73"/>
        <v>18</v>
      </c>
      <c r="W138" s="13"/>
      <c r="X138" s="94"/>
      <c r="Y138" s="12"/>
    </row>
    <row r="139" spans="1:25" s="5" customFormat="1" ht="12" customHeight="1">
      <c r="A139" s="18"/>
      <c r="B139" s="3" t="s">
        <v>15</v>
      </c>
      <c r="C139" s="13"/>
      <c r="D139" s="13"/>
      <c r="E139" s="13"/>
      <c r="F139" s="13"/>
      <c r="G139" s="13"/>
      <c r="H139" s="26">
        <v>1700</v>
      </c>
      <c r="I139" s="4">
        <f t="shared" si="62"/>
        <v>1105</v>
      </c>
      <c r="J139" s="4">
        <f t="shared" si="63"/>
        <v>255</v>
      </c>
      <c r="K139" s="4">
        <f t="shared" si="64"/>
        <v>170</v>
      </c>
      <c r="L139" s="4">
        <f t="shared" si="65"/>
        <v>170</v>
      </c>
      <c r="M139" s="26">
        <v>1500</v>
      </c>
      <c r="N139" s="4">
        <f t="shared" si="66"/>
        <v>975</v>
      </c>
      <c r="O139" s="4">
        <f t="shared" si="67"/>
        <v>225</v>
      </c>
      <c r="P139" s="4">
        <f t="shared" si="68"/>
        <v>150</v>
      </c>
      <c r="Q139" s="4">
        <f t="shared" si="69"/>
        <v>150</v>
      </c>
      <c r="R139" s="26">
        <v>1000</v>
      </c>
      <c r="S139" s="4">
        <f t="shared" si="70"/>
        <v>650</v>
      </c>
      <c r="T139" s="4">
        <f t="shared" si="71"/>
        <v>150</v>
      </c>
      <c r="U139" s="4">
        <f t="shared" si="72"/>
        <v>100</v>
      </c>
      <c r="V139" s="4">
        <f t="shared" si="73"/>
        <v>100</v>
      </c>
      <c r="W139" s="13"/>
      <c r="X139" s="94"/>
      <c r="Y139" s="12"/>
    </row>
    <row r="140" spans="1:25" s="5" customFormat="1" ht="12" customHeight="1">
      <c r="A140" s="18"/>
      <c r="B140" s="3" t="s">
        <v>16</v>
      </c>
      <c r="C140" s="13"/>
      <c r="D140" s="13"/>
      <c r="E140" s="13"/>
      <c r="F140" s="13"/>
      <c r="G140" s="13"/>
      <c r="H140" s="26">
        <v>60</v>
      </c>
      <c r="I140" s="4">
        <f t="shared" si="62"/>
        <v>39</v>
      </c>
      <c r="J140" s="4">
        <f t="shared" si="63"/>
        <v>9</v>
      </c>
      <c r="K140" s="4">
        <f t="shared" si="64"/>
        <v>6</v>
      </c>
      <c r="L140" s="4">
        <f t="shared" si="65"/>
        <v>6</v>
      </c>
      <c r="M140" s="26">
        <v>80</v>
      </c>
      <c r="N140" s="4">
        <f t="shared" si="66"/>
        <v>52</v>
      </c>
      <c r="O140" s="4">
        <f t="shared" si="67"/>
        <v>12</v>
      </c>
      <c r="P140" s="4">
        <f t="shared" si="68"/>
        <v>8</v>
      </c>
      <c r="Q140" s="4">
        <f t="shared" si="69"/>
        <v>8</v>
      </c>
      <c r="R140" s="26">
        <v>90</v>
      </c>
      <c r="S140" s="4">
        <v>58</v>
      </c>
      <c r="T140" s="4">
        <v>14</v>
      </c>
      <c r="U140" s="4">
        <f t="shared" si="72"/>
        <v>9</v>
      </c>
      <c r="V140" s="4">
        <f t="shared" si="73"/>
        <v>9</v>
      </c>
      <c r="W140" s="13"/>
      <c r="X140" s="94"/>
      <c r="Y140" s="12"/>
    </row>
    <row r="141" spans="1:25" s="5" customFormat="1" ht="12" customHeight="1">
      <c r="A141" s="18"/>
      <c r="B141" s="3" t="s">
        <v>17</v>
      </c>
      <c r="C141" s="13"/>
      <c r="D141" s="13"/>
      <c r="E141" s="13"/>
      <c r="F141" s="13"/>
      <c r="G141" s="13"/>
      <c r="H141" s="26">
        <v>80</v>
      </c>
      <c r="I141" s="4">
        <f t="shared" si="62"/>
        <v>52</v>
      </c>
      <c r="J141" s="4">
        <f t="shared" si="63"/>
        <v>12</v>
      </c>
      <c r="K141" s="4">
        <f t="shared" si="64"/>
        <v>8</v>
      </c>
      <c r="L141" s="4">
        <f t="shared" si="65"/>
        <v>8</v>
      </c>
      <c r="M141" s="26">
        <v>90</v>
      </c>
      <c r="N141" s="4">
        <v>58</v>
      </c>
      <c r="O141" s="4">
        <v>14</v>
      </c>
      <c r="P141" s="4">
        <f t="shared" si="68"/>
        <v>9</v>
      </c>
      <c r="Q141" s="4">
        <f t="shared" si="69"/>
        <v>9</v>
      </c>
      <c r="R141" s="26">
        <v>100</v>
      </c>
      <c r="S141" s="4">
        <f t="shared" si="70"/>
        <v>65</v>
      </c>
      <c r="T141" s="4">
        <f t="shared" si="71"/>
        <v>15</v>
      </c>
      <c r="U141" s="4">
        <f t="shared" si="72"/>
        <v>10</v>
      </c>
      <c r="V141" s="4">
        <f t="shared" si="73"/>
        <v>10</v>
      </c>
      <c r="W141" s="13"/>
      <c r="X141" s="94"/>
      <c r="Y141" s="12"/>
    </row>
    <row r="142" spans="1:25" s="5" customFormat="1" ht="12" customHeight="1">
      <c r="A142" s="18"/>
      <c r="B142" s="3" t="s">
        <v>18</v>
      </c>
      <c r="C142" s="13"/>
      <c r="D142" s="13"/>
      <c r="E142" s="13"/>
      <c r="F142" s="13"/>
      <c r="G142" s="13"/>
      <c r="H142" s="26">
        <v>80</v>
      </c>
      <c r="I142" s="4">
        <f t="shared" si="62"/>
        <v>52</v>
      </c>
      <c r="J142" s="4">
        <f t="shared" si="63"/>
        <v>12</v>
      </c>
      <c r="K142" s="4">
        <f t="shared" si="64"/>
        <v>8</v>
      </c>
      <c r="L142" s="4">
        <f t="shared" si="65"/>
        <v>8</v>
      </c>
      <c r="M142" s="26">
        <v>90</v>
      </c>
      <c r="N142" s="4">
        <v>58</v>
      </c>
      <c r="O142" s="4">
        <v>14</v>
      </c>
      <c r="P142" s="4">
        <f t="shared" si="68"/>
        <v>9</v>
      </c>
      <c r="Q142" s="4">
        <f t="shared" si="69"/>
        <v>9</v>
      </c>
      <c r="R142" s="26">
        <v>120</v>
      </c>
      <c r="S142" s="4">
        <f t="shared" si="70"/>
        <v>78</v>
      </c>
      <c r="T142" s="4">
        <f t="shared" si="71"/>
        <v>18</v>
      </c>
      <c r="U142" s="4">
        <f t="shared" si="72"/>
        <v>12</v>
      </c>
      <c r="V142" s="4">
        <f t="shared" si="73"/>
        <v>12</v>
      </c>
      <c r="W142" s="13"/>
      <c r="X142" s="94"/>
      <c r="Y142" s="12"/>
    </row>
    <row r="143" spans="1:25" s="5" customFormat="1" ht="12" customHeight="1">
      <c r="A143" s="18"/>
      <c r="B143" s="3" t="s">
        <v>19</v>
      </c>
      <c r="C143" s="13"/>
      <c r="D143" s="13"/>
      <c r="E143" s="13"/>
      <c r="F143" s="13"/>
      <c r="G143" s="13"/>
      <c r="H143" s="26">
        <v>250</v>
      </c>
      <c r="I143" s="4">
        <v>162</v>
      </c>
      <c r="J143" s="4">
        <v>38</v>
      </c>
      <c r="K143" s="4">
        <f t="shared" si="64"/>
        <v>25</v>
      </c>
      <c r="L143" s="4">
        <f t="shared" si="65"/>
        <v>25</v>
      </c>
      <c r="M143" s="26">
        <v>260</v>
      </c>
      <c r="N143" s="4">
        <f t="shared" si="66"/>
        <v>169</v>
      </c>
      <c r="O143" s="4">
        <f t="shared" si="67"/>
        <v>39</v>
      </c>
      <c r="P143" s="4">
        <f t="shared" si="68"/>
        <v>26</v>
      </c>
      <c r="Q143" s="4">
        <f t="shared" si="69"/>
        <v>26</v>
      </c>
      <c r="R143" s="26">
        <v>280</v>
      </c>
      <c r="S143" s="4">
        <f t="shared" si="70"/>
        <v>182</v>
      </c>
      <c r="T143" s="4">
        <f t="shared" si="71"/>
        <v>42</v>
      </c>
      <c r="U143" s="4">
        <f t="shared" si="72"/>
        <v>28</v>
      </c>
      <c r="V143" s="4">
        <f t="shared" si="73"/>
        <v>28</v>
      </c>
      <c r="W143" s="13"/>
      <c r="X143" s="94"/>
      <c r="Y143" s="12"/>
    </row>
    <row r="144" spans="1:25" s="5" customFormat="1" ht="12" customHeight="1">
      <c r="A144" s="18"/>
      <c r="B144" s="3" t="s">
        <v>20</v>
      </c>
      <c r="C144" s="13"/>
      <c r="D144" s="13"/>
      <c r="E144" s="13"/>
      <c r="F144" s="13"/>
      <c r="G144" s="13"/>
      <c r="H144" s="26">
        <v>220</v>
      </c>
      <c r="I144" s="4">
        <f t="shared" si="62"/>
        <v>143</v>
      </c>
      <c r="J144" s="4">
        <f t="shared" si="63"/>
        <v>33</v>
      </c>
      <c r="K144" s="4">
        <f t="shared" si="64"/>
        <v>22</v>
      </c>
      <c r="L144" s="4">
        <f t="shared" si="65"/>
        <v>22</v>
      </c>
      <c r="M144" s="26">
        <v>220</v>
      </c>
      <c r="N144" s="4">
        <f t="shared" si="66"/>
        <v>143</v>
      </c>
      <c r="O144" s="4">
        <f t="shared" si="67"/>
        <v>33</v>
      </c>
      <c r="P144" s="4">
        <f t="shared" si="68"/>
        <v>22</v>
      </c>
      <c r="Q144" s="4">
        <f t="shared" si="69"/>
        <v>22</v>
      </c>
      <c r="R144" s="26">
        <v>200</v>
      </c>
      <c r="S144" s="4">
        <f t="shared" si="70"/>
        <v>130</v>
      </c>
      <c r="T144" s="4">
        <f t="shared" si="71"/>
        <v>30</v>
      </c>
      <c r="U144" s="4">
        <f t="shared" si="72"/>
        <v>20</v>
      </c>
      <c r="V144" s="4">
        <f t="shared" si="73"/>
        <v>20</v>
      </c>
      <c r="W144" s="13"/>
      <c r="X144" s="94"/>
      <c r="Y144" s="12"/>
    </row>
    <row r="145" spans="1:25" s="5" customFormat="1" ht="12" customHeight="1">
      <c r="A145" s="18"/>
      <c r="B145" s="3" t="s">
        <v>21</v>
      </c>
      <c r="C145" s="13"/>
      <c r="D145" s="13"/>
      <c r="E145" s="13"/>
      <c r="F145" s="13"/>
      <c r="G145" s="13"/>
      <c r="H145" s="26">
        <v>150</v>
      </c>
      <c r="I145" s="4">
        <v>97</v>
      </c>
      <c r="J145" s="4">
        <v>23</v>
      </c>
      <c r="K145" s="4">
        <f t="shared" si="64"/>
        <v>15</v>
      </c>
      <c r="L145" s="4">
        <f t="shared" si="65"/>
        <v>15</v>
      </c>
      <c r="M145" s="26">
        <v>170</v>
      </c>
      <c r="N145" s="4">
        <v>110</v>
      </c>
      <c r="O145" s="4">
        <v>26</v>
      </c>
      <c r="P145" s="4">
        <f t="shared" si="68"/>
        <v>17</v>
      </c>
      <c r="Q145" s="4">
        <f t="shared" si="69"/>
        <v>17</v>
      </c>
      <c r="R145" s="26">
        <v>150</v>
      </c>
      <c r="S145" s="4">
        <v>98</v>
      </c>
      <c r="T145" s="4">
        <v>22</v>
      </c>
      <c r="U145" s="4">
        <f t="shared" si="72"/>
        <v>15</v>
      </c>
      <c r="V145" s="4">
        <f t="shared" si="73"/>
        <v>15</v>
      </c>
      <c r="W145" s="13"/>
      <c r="X145" s="94"/>
      <c r="Y145" s="12"/>
    </row>
    <row r="146" spans="1:25" s="5" customFormat="1" ht="12" customHeight="1">
      <c r="A146" s="18"/>
      <c r="B146" s="3" t="s">
        <v>37</v>
      </c>
      <c r="C146" s="13"/>
      <c r="D146" s="13"/>
      <c r="E146" s="13"/>
      <c r="F146" s="13"/>
      <c r="G146" s="13"/>
      <c r="H146" s="26">
        <v>50</v>
      </c>
      <c r="I146" s="4">
        <v>32</v>
      </c>
      <c r="J146" s="4">
        <v>8</v>
      </c>
      <c r="K146" s="4">
        <f t="shared" si="64"/>
        <v>5</v>
      </c>
      <c r="L146" s="4">
        <f t="shared" si="65"/>
        <v>5</v>
      </c>
      <c r="M146" s="26">
        <v>60</v>
      </c>
      <c r="N146" s="4">
        <f t="shared" si="66"/>
        <v>39</v>
      </c>
      <c r="O146" s="4">
        <f t="shared" si="67"/>
        <v>9</v>
      </c>
      <c r="P146" s="4">
        <f t="shared" si="68"/>
        <v>6</v>
      </c>
      <c r="Q146" s="4">
        <f t="shared" si="69"/>
        <v>6</v>
      </c>
      <c r="R146" s="26">
        <v>50</v>
      </c>
      <c r="S146" s="4">
        <v>32</v>
      </c>
      <c r="T146" s="4">
        <v>8</v>
      </c>
      <c r="U146" s="4">
        <f t="shared" si="72"/>
        <v>5</v>
      </c>
      <c r="V146" s="4">
        <f t="shared" si="73"/>
        <v>5</v>
      </c>
      <c r="W146" s="13"/>
      <c r="X146" s="94"/>
      <c r="Y146" s="12"/>
    </row>
    <row r="147" spans="1:25" s="5" customFormat="1" ht="12" customHeight="1">
      <c r="A147" s="18"/>
      <c r="B147" s="3" t="s">
        <v>22</v>
      </c>
      <c r="C147" s="13"/>
      <c r="D147" s="13"/>
      <c r="E147" s="13"/>
      <c r="F147" s="13"/>
      <c r="G147" s="13"/>
      <c r="H147" s="26">
        <v>500</v>
      </c>
      <c r="I147" s="4">
        <f t="shared" si="62"/>
        <v>325</v>
      </c>
      <c r="J147" s="4">
        <f t="shared" si="63"/>
        <v>75</v>
      </c>
      <c r="K147" s="4">
        <f t="shared" si="64"/>
        <v>50</v>
      </c>
      <c r="L147" s="4">
        <f t="shared" si="65"/>
        <v>50</v>
      </c>
      <c r="M147" s="26">
        <v>500</v>
      </c>
      <c r="N147" s="4">
        <f t="shared" si="66"/>
        <v>325</v>
      </c>
      <c r="O147" s="4">
        <f t="shared" si="67"/>
        <v>75</v>
      </c>
      <c r="P147" s="4">
        <f t="shared" si="68"/>
        <v>50</v>
      </c>
      <c r="Q147" s="4">
        <f t="shared" si="69"/>
        <v>50</v>
      </c>
      <c r="R147" s="26">
        <v>400</v>
      </c>
      <c r="S147" s="4">
        <f t="shared" si="70"/>
        <v>260</v>
      </c>
      <c r="T147" s="4">
        <f t="shared" si="71"/>
        <v>60</v>
      </c>
      <c r="U147" s="4">
        <f t="shared" si="72"/>
        <v>40</v>
      </c>
      <c r="V147" s="4">
        <f t="shared" si="73"/>
        <v>40</v>
      </c>
      <c r="W147" s="13"/>
      <c r="X147" s="94"/>
      <c r="Y147" s="12"/>
    </row>
    <row r="148" spans="1:25" s="5" customFormat="1" ht="12" customHeight="1">
      <c r="A148" s="18"/>
      <c r="B148" s="3" t="s">
        <v>23</v>
      </c>
      <c r="C148" s="13"/>
      <c r="D148" s="13"/>
      <c r="E148" s="13"/>
      <c r="F148" s="13"/>
      <c r="G148" s="13"/>
      <c r="H148" s="26">
        <v>100</v>
      </c>
      <c r="I148" s="4">
        <f t="shared" si="62"/>
        <v>65</v>
      </c>
      <c r="J148" s="4">
        <f t="shared" si="63"/>
        <v>15</v>
      </c>
      <c r="K148" s="4">
        <f t="shared" si="64"/>
        <v>10</v>
      </c>
      <c r="L148" s="4">
        <f t="shared" si="65"/>
        <v>10</v>
      </c>
      <c r="M148" s="26">
        <v>100</v>
      </c>
      <c r="N148" s="4">
        <f t="shared" si="66"/>
        <v>65</v>
      </c>
      <c r="O148" s="4">
        <f t="shared" si="67"/>
        <v>15</v>
      </c>
      <c r="P148" s="4">
        <f t="shared" si="68"/>
        <v>10</v>
      </c>
      <c r="Q148" s="4">
        <f t="shared" si="69"/>
        <v>10</v>
      </c>
      <c r="R148" s="26">
        <v>80</v>
      </c>
      <c r="S148" s="4">
        <f t="shared" si="70"/>
        <v>52</v>
      </c>
      <c r="T148" s="4">
        <f t="shared" si="71"/>
        <v>12</v>
      </c>
      <c r="U148" s="4">
        <f t="shared" si="72"/>
        <v>8</v>
      </c>
      <c r="V148" s="4">
        <f t="shared" si="73"/>
        <v>8</v>
      </c>
      <c r="W148" s="13"/>
      <c r="X148" s="94"/>
      <c r="Y148" s="12"/>
    </row>
    <row r="149" spans="1:25" s="5" customFormat="1" ht="12" customHeight="1">
      <c r="A149" s="18"/>
      <c r="B149" s="3" t="s">
        <v>24</v>
      </c>
      <c r="C149" s="13"/>
      <c r="D149" s="13"/>
      <c r="E149" s="13"/>
      <c r="F149" s="13"/>
      <c r="G149" s="13"/>
      <c r="H149" s="26">
        <v>130</v>
      </c>
      <c r="I149" s="4">
        <v>84</v>
      </c>
      <c r="J149" s="4">
        <v>20</v>
      </c>
      <c r="K149" s="4">
        <f t="shared" si="64"/>
        <v>13</v>
      </c>
      <c r="L149" s="4">
        <f t="shared" si="65"/>
        <v>13</v>
      </c>
      <c r="M149" s="26">
        <v>150</v>
      </c>
      <c r="N149" s="4">
        <v>98</v>
      </c>
      <c r="O149" s="4">
        <v>22</v>
      </c>
      <c r="P149" s="4">
        <f t="shared" si="68"/>
        <v>15</v>
      </c>
      <c r="Q149" s="4">
        <f t="shared" si="69"/>
        <v>15</v>
      </c>
      <c r="R149" s="26">
        <v>120</v>
      </c>
      <c r="S149" s="4">
        <f t="shared" si="70"/>
        <v>78</v>
      </c>
      <c r="T149" s="4">
        <f t="shared" si="71"/>
        <v>18</v>
      </c>
      <c r="U149" s="4">
        <f t="shared" si="72"/>
        <v>12</v>
      </c>
      <c r="V149" s="4">
        <f t="shared" si="73"/>
        <v>12</v>
      </c>
      <c r="W149" s="13"/>
      <c r="X149" s="94"/>
      <c r="Y149" s="12"/>
    </row>
    <row r="150" spans="1:25" s="5" customFormat="1" ht="12" customHeight="1">
      <c r="A150" s="18"/>
      <c r="B150" s="3" t="s">
        <v>25</v>
      </c>
      <c r="C150" s="13"/>
      <c r="D150" s="13"/>
      <c r="E150" s="13"/>
      <c r="F150" s="13"/>
      <c r="G150" s="13"/>
      <c r="H150" s="26">
        <v>350</v>
      </c>
      <c r="I150" s="4">
        <v>228</v>
      </c>
      <c r="J150" s="4">
        <v>52</v>
      </c>
      <c r="K150" s="4">
        <f t="shared" si="64"/>
        <v>35</v>
      </c>
      <c r="L150" s="4">
        <f t="shared" si="65"/>
        <v>35</v>
      </c>
      <c r="M150" s="26">
        <v>380</v>
      </c>
      <c r="N150" s="4">
        <f t="shared" si="66"/>
        <v>247</v>
      </c>
      <c r="O150" s="4">
        <f t="shared" si="67"/>
        <v>57</v>
      </c>
      <c r="P150" s="4">
        <f t="shared" si="68"/>
        <v>38</v>
      </c>
      <c r="Q150" s="4">
        <f t="shared" si="69"/>
        <v>38</v>
      </c>
      <c r="R150" s="26">
        <v>300</v>
      </c>
      <c r="S150" s="4">
        <f t="shared" si="70"/>
        <v>195</v>
      </c>
      <c r="T150" s="4">
        <f t="shared" si="71"/>
        <v>45</v>
      </c>
      <c r="U150" s="4">
        <f t="shared" si="72"/>
        <v>30</v>
      </c>
      <c r="V150" s="4">
        <f t="shared" si="73"/>
        <v>30</v>
      </c>
      <c r="W150" s="13"/>
      <c r="X150" s="94"/>
      <c r="Y150" s="12"/>
    </row>
    <row r="151" spans="1:25" s="5" customFormat="1" ht="12" customHeight="1">
      <c r="A151" s="18"/>
      <c r="B151" s="3" t="s">
        <v>26</v>
      </c>
      <c r="C151" s="13"/>
      <c r="D151" s="13"/>
      <c r="E151" s="13"/>
      <c r="F151" s="13"/>
      <c r="G151" s="13"/>
      <c r="H151" s="26">
        <v>250</v>
      </c>
      <c r="I151" s="4">
        <v>162</v>
      </c>
      <c r="J151" s="4">
        <v>38</v>
      </c>
      <c r="K151" s="4">
        <f t="shared" si="64"/>
        <v>25</v>
      </c>
      <c r="L151" s="4">
        <f t="shared" si="65"/>
        <v>25</v>
      </c>
      <c r="M151" s="26">
        <v>280</v>
      </c>
      <c r="N151" s="4">
        <f t="shared" si="66"/>
        <v>182</v>
      </c>
      <c r="O151" s="4">
        <f t="shared" si="67"/>
        <v>42</v>
      </c>
      <c r="P151" s="4">
        <f t="shared" si="68"/>
        <v>28</v>
      </c>
      <c r="Q151" s="4">
        <f t="shared" si="69"/>
        <v>28</v>
      </c>
      <c r="R151" s="26">
        <v>200</v>
      </c>
      <c r="S151" s="4">
        <f t="shared" si="70"/>
        <v>130</v>
      </c>
      <c r="T151" s="4">
        <f t="shared" si="71"/>
        <v>30</v>
      </c>
      <c r="U151" s="4">
        <f t="shared" si="72"/>
        <v>20</v>
      </c>
      <c r="V151" s="4">
        <f t="shared" si="73"/>
        <v>20</v>
      </c>
      <c r="W151" s="13"/>
      <c r="X151" s="94"/>
      <c r="Y151" s="12"/>
    </row>
    <row r="152" spans="1:25" s="5" customFormat="1" ht="12" customHeight="1">
      <c r="A152" s="18"/>
      <c r="B152" s="3" t="s">
        <v>27</v>
      </c>
      <c r="C152" s="13"/>
      <c r="D152" s="13"/>
      <c r="E152" s="13"/>
      <c r="F152" s="13"/>
      <c r="G152" s="13"/>
      <c r="H152" s="26">
        <v>350</v>
      </c>
      <c r="I152" s="4">
        <v>228</v>
      </c>
      <c r="J152" s="4">
        <v>52</v>
      </c>
      <c r="K152" s="4">
        <f t="shared" si="64"/>
        <v>35</v>
      </c>
      <c r="L152" s="4">
        <f t="shared" si="65"/>
        <v>35</v>
      </c>
      <c r="M152" s="26">
        <v>400</v>
      </c>
      <c r="N152" s="4">
        <f t="shared" si="66"/>
        <v>260</v>
      </c>
      <c r="O152" s="4">
        <f t="shared" si="67"/>
        <v>60</v>
      </c>
      <c r="P152" s="4">
        <f t="shared" si="68"/>
        <v>40</v>
      </c>
      <c r="Q152" s="4">
        <f t="shared" si="69"/>
        <v>40</v>
      </c>
      <c r="R152" s="26">
        <v>250</v>
      </c>
      <c r="S152" s="4">
        <v>162</v>
      </c>
      <c r="T152" s="4">
        <v>38</v>
      </c>
      <c r="U152" s="4">
        <f t="shared" si="72"/>
        <v>25</v>
      </c>
      <c r="V152" s="4">
        <f t="shared" si="73"/>
        <v>25</v>
      </c>
      <c r="W152" s="13"/>
      <c r="X152" s="94"/>
      <c r="Y152" s="12"/>
    </row>
    <row r="153" spans="1:25" s="5" customFormat="1" ht="12" customHeight="1">
      <c r="A153" s="18"/>
      <c r="B153" s="3" t="s">
        <v>28</v>
      </c>
      <c r="C153" s="13"/>
      <c r="D153" s="13"/>
      <c r="E153" s="13"/>
      <c r="F153" s="13"/>
      <c r="G153" s="13"/>
      <c r="H153" s="26">
        <v>300</v>
      </c>
      <c r="I153" s="4">
        <f t="shared" si="62"/>
        <v>195</v>
      </c>
      <c r="J153" s="4">
        <f t="shared" si="63"/>
        <v>45</v>
      </c>
      <c r="K153" s="4">
        <f t="shared" si="64"/>
        <v>30</v>
      </c>
      <c r="L153" s="4">
        <f t="shared" si="65"/>
        <v>30</v>
      </c>
      <c r="M153" s="26">
        <v>300</v>
      </c>
      <c r="N153" s="4">
        <f t="shared" si="66"/>
        <v>195</v>
      </c>
      <c r="O153" s="4">
        <f t="shared" si="67"/>
        <v>45</v>
      </c>
      <c r="P153" s="4">
        <f t="shared" si="68"/>
        <v>30</v>
      </c>
      <c r="Q153" s="4">
        <f t="shared" si="69"/>
        <v>30</v>
      </c>
      <c r="R153" s="26">
        <v>200</v>
      </c>
      <c r="S153" s="4">
        <f t="shared" si="70"/>
        <v>130</v>
      </c>
      <c r="T153" s="4">
        <f t="shared" si="71"/>
        <v>30</v>
      </c>
      <c r="U153" s="4">
        <f t="shared" si="72"/>
        <v>20</v>
      </c>
      <c r="V153" s="4">
        <f t="shared" si="73"/>
        <v>20</v>
      </c>
      <c r="W153" s="13"/>
      <c r="X153" s="94"/>
      <c r="Y153" s="12"/>
    </row>
    <row r="154" spans="1:25" s="5" customFormat="1" ht="12" customHeight="1">
      <c r="A154" s="18"/>
      <c r="B154" s="3" t="s">
        <v>29</v>
      </c>
      <c r="C154" s="13"/>
      <c r="D154" s="13"/>
      <c r="E154" s="13"/>
      <c r="F154" s="13"/>
      <c r="G154" s="13"/>
      <c r="H154" s="26">
        <v>200</v>
      </c>
      <c r="I154" s="4">
        <f t="shared" si="62"/>
        <v>130</v>
      </c>
      <c r="J154" s="4">
        <f t="shared" si="63"/>
        <v>30</v>
      </c>
      <c r="K154" s="4">
        <f t="shared" si="64"/>
        <v>20</v>
      </c>
      <c r="L154" s="4">
        <f t="shared" si="65"/>
        <v>20</v>
      </c>
      <c r="M154" s="26">
        <v>200</v>
      </c>
      <c r="N154" s="4">
        <f t="shared" si="66"/>
        <v>130</v>
      </c>
      <c r="O154" s="4">
        <f t="shared" si="67"/>
        <v>30</v>
      </c>
      <c r="P154" s="4">
        <f t="shared" si="68"/>
        <v>20</v>
      </c>
      <c r="Q154" s="4">
        <f t="shared" si="69"/>
        <v>20</v>
      </c>
      <c r="R154" s="26">
        <v>150</v>
      </c>
      <c r="S154" s="4">
        <v>98</v>
      </c>
      <c r="T154" s="4">
        <v>22</v>
      </c>
      <c r="U154" s="4">
        <f t="shared" si="72"/>
        <v>15</v>
      </c>
      <c r="V154" s="4">
        <f t="shared" si="73"/>
        <v>15</v>
      </c>
      <c r="W154" s="13"/>
      <c r="X154" s="94"/>
      <c r="Y154" s="12"/>
    </row>
    <row r="155" spans="1:25" s="5" customFormat="1" ht="12" customHeight="1">
      <c r="A155" s="18"/>
      <c r="B155" s="3" t="s">
        <v>31</v>
      </c>
      <c r="C155" s="13"/>
      <c r="D155" s="13"/>
      <c r="E155" s="13"/>
      <c r="F155" s="13"/>
      <c r="G155" s="13"/>
      <c r="H155" s="26">
        <v>100</v>
      </c>
      <c r="I155" s="4">
        <f t="shared" si="62"/>
        <v>65</v>
      </c>
      <c r="J155" s="4">
        <f t="shared" si="63"/>
        <v>15</v>
      </c>
      <c r="K155" s="4">
        <f t="shared" si="64"/>
        <v>10</v>
      </c>
      <c r="L155" s="4">
        <f t="shared" si="65"/>
        <v>10</v>
      </c>
      <c r="M155" s="26">
        <v>120</v>
      </c>
      <c r="N155" s="4">
        <f t="shared" si="66"/>
        <v>78</v>
      </c>
      <c r="O155" s="4">
        <f t="shared" si="67"/>
        <v>18</v>
      </c>
      <c r="P155" s="4">
        <f t="shared" si="68"/>
        <v>12</v>
      </c>
      <c r="Q155" s="4">
        <f t="shared" si="69"/>
        <v>12</v>
      </c>
      <c r="R155" s="26">
        <v>100</v>
      </c>
      <c r="S155" s="4">
        <f t="shared" si="70"/>
        <v>65</v>
      </c>
      <c r="T155" s="4">
        <f t="shared" si="71"/>
        <v>15</v>
      </c>
      <c r="U155" s="4">
        <f t="shared" si="72"/>
        <v>10</v>
      </c>
      <c r="V155" s="4">
        <f t="shared" si="73"/>
        <v>10</v>
      </c>
      <c r="W155" s="13"/>
      <c r="X155" s="94"/>
      <c r="Y155" s="12"/>
    </row>
    <row r="156" spans="1:25" s="5" customFormat="1" ht="12" customHeight="1">
      <c r="A156" s="18"/>
      <c r="B156" s="3" t="s">
        <v>30</v>
      </c>
      <c r="C156" s="13"/>
      <c r="D156" s="13"/>
      <c r="E156" s="13"/>
      <c r="F156" s="13"/>
      <c r="G156" s="13"/>
      <c r="H156" s="26">
        <v>250</v>
      </c>
      <c r="I156" s="4">
        <v>162</v>
      </c>
      <c r="J156" s="4">
        <v>38</v>
      </c>
      <c r="K156" s="4">
        <f t="shared" si="64"/>
        <v>25</v>
      </c>
      <c r="L156" s="4">
        <f t="shared" si="65"/>
        <v>25</v>
      </c>
      <c r="M156" s="26">
        <v>270</v>
      </c>
      <c r="N156" s="4">
        <v>176</v>
      </c>
      <c r="O156" s="4">
        <v>40</v>
      </c>
      <c r="P156" s="4">
        <f t="shared" si="68"/>
        <v>27</v>
      </c>
      <c r="Q156" s="4">
        <f t="shared" si="69"/>
        <v>27</v>
      </c>
      <c r="R156" s="26">
        <v>200</v>
      </c>
      <c r="S156" s="4">
        <f t="shared" si="70"/>
        <v>130</v>
      </c>
      <c r="T156" s="4">
        <f t="shared" si="71"/>
        <v>30</v>
      </c>
      <c r="U156" s="4">
        <f t="shared" si="72"/>
        <v>20</v>
      </c>
      <c r="V156" s="4">
        <f t="shared" si="73"/>
        <v>20</v>
      </c>
      <c r="W156" s="13"/>
      <c r="X156" s="94"/>
      <c r="Y156" s="12"/>
    </row>
    <row r="157" spans="1:25" s="5" customFormat="1" ht="12" customHeight="1">
      <c r="A157" s="18"/>
      <c r="B157" s="13" t="s">
        <v>32</v>
      </c>
      <c r="C157" s="13"/>
      <c r="D157" s="13"/>
      <c r="E157" s="13"/>
      <c r="F157" s="13"/>
      <c r="G157" s="13"/>
      <c r="H157" s="26">
        <v>120</v>
      </c>
      <c r="I157" s="4">
        <f t="shared" si="62"/>
        <v>78</v>
      </c>
      <c r="J157" s="4">
        <f t="shared" si="63"/>
        <v>18</v>
      </c>
      <c r="K157" s="4">
        <f t="shared" si="64"/>
        <v>12</v>
      </c>
      <c r="L157" s="4">
        <f t="shared" si="65"/>
        <v>12</v>
      </c>
      <c r="M157" s="26">
        <v>120</v>
      </c>
      <c r="N157" s="4">
        <f t="shared" si="66"/>
        <v>78</v>
      </c>
      <c r="O157" s="4">
        <f t="shared" si="67"/>
        <v>18</v>
      </c>
      <c r="P157" s="4">
        <f t="shared" si="68"/>
        <v>12</v>
      </c>
      <c r="Q157" s="4">
        <f t="shared" si="69"/>
        <v>12</v>
      </c>
      <c r="R157" s="26">
        <v>80</v>
      </c>
      <c r="S157" s="4">
        <f t="shared" si="70"/>
        <v>52</v>
      </c>
      <c r="T157" s="4">
        <f t="shared" si="71"/>
        <v>12</v>
      </c>
      <c r="U157" s="4">
        <f t="shared" si="72"/>
        <v>8</v>
      </c>
      <c r="V157" s="4">
        <f t="shared" si="73"/>
        <v>8</v>
      </c>
      <c r="W157" s="13"/>
      <c r="X157" s="94"/>
      <c r="Y157" s="12"/>
    </row>
    <row r="158" spans="1:25" s="5" customFormat="1" ht="12" customHeight="1">
      <c r="A158" s="18"/>
      <c r="B158" s="13" t="s">
        <v>40</v>
      </c>
      <c r="C158" s="13"/>
      <c r="D158" s="13"/>
      <c r="E158" s="13"/>
      <c r="F158" s="13"/>
      <c r="G158" s="13"/>
      <c r="H158" s="26">
        <v>80</v>
      </c>
      <c r="I158" s="4">
        <f t="shared" si="62"/>
        <v>52</v>
      </c>
      <c r="J158" s="4">
        <f t="shared" si="63"/>
        <v>12</v>
      </c>
      <c r="K158" s="4">
        <f t="shared" si="64"/>
        <v>8</v>
      </c>
      <c r="L158" s="4">
        <f t="shared" si="65"/>
        <v>8</v>
      </c>
      <c r="M158" s="26">
        <v>100</v>
      </c>
      <c r="N158" s="4">
        <f t="shared" si="66"/>
        <v>65</v>
      </c>
      <c r="O158" s="4">
        <f t="shared" si="67"/>
        <v>15</v>
      </c>
      <c r="P158" s="4">
        <f t="shared" si="68"/>
        <v>10</v>
      </c>
      <c r="Q158" s="4">
        <f t="shared" si="69"/>
        <v>10</v>
      </c>
      <c r="R158" s="26">
        <v>60</v>
      </c>
      <c r="S158" s="4">
        <f t="shared" si="70"/>
        <v>39</v>
      </c>
      <c r="T158" s="4">
        <f t="shared" si="71"/>
        <v>9</v>
      </c>
      <c r="U158" s="4">
        <f t="shared" si="72"/>
        <v>6</v>
      </c>
      <c r="V158" s="4">
        <f t="shared" si="73"/>
        <v>6</v>
      </c>
      <c r="W158" s="13"/>
      <c r="X158" s="94"/>
      <c r="Y158" s="12"/>
    </row>
    <row r="159" spans="1:25" s="5" customFormat="1" ht="12" customHeight="1">
      <c r="A159" s="18"/>
      <c r="B159" s="13" t="s">
        <v>42</v>
      </c>
      <c r="C159" s="13"/>
      <c r="D159" s="13"/>
      <c r="E159" s="13"/>
      <c r="F159" s="13"/>
      <c r="G159" s="13"/>
      <c r="H159" s="26">
        <v>100</v>
      </c>
      <c r="I159" s="4">
        <f t="shared" si="62"/>
        <v>65</v>
      </c>
      <c r="J159" s="4">
        <f t="shared" si="63"/>
        <v>15</v>
      </c>
      <c r="K159" s="4">
        <f t="shared" si="64"/>
        <v>10</v>
      </c>
      <c r="L159" s="4">
        <f t="shared" si="65"/>
        <v>10</v>
      </c>
      <c r="M159" s="26">
        <v>80</v>
      </c>
      <c r="N159" s="4">
        <f t="shared" si="66"/>
        <v>52</v>
      </c>
      <c r="O159" s="4">
        <f t="shared" si="67"/>
        <v>12</v>
      </c>
      <c r="P159" s="4">
        <f t="shared" si="68"/>
        <v>8</v>
      </c>
      <c r="Q159" s="4">
        <f t="shared" si="69"/>
        <v>8</v>
      </c>
      <c r="R159" s="26">
        <v>80</v>
      </c>
      <c r="S159" s="4">
        <f t="shared" si="70"/>
        <v>52</v>
      </c>
      <c r="T159" s="4">
        <f t="shared" si="71"/>
        <v>12</v>
      </c>
      <c r="U159" s="4">
        <f t="shared" si="72"/>
        <v>8</v>
      </c>
      <c r="V159" s="4">
        <f t="shared" si="73"/>
        <v>8</v>
      </c>
      <c r="W159" s="13"/>
      <c r="X159" s="94"/>
      <c r="Y159" s="12"/>
    </row>
    <row r="160" spans="1:25" s="5" customFormat="1" ht="12" customHeight="1">
      <c r="A160" s="18"/>
      <c r="B160" s="13" t="s">
        <v>43</v>
      </c>
      <c r="C160" s="13"/>
      <c r="D160" s="13"/>
      <c r="E160" s="13"/>
      <c r="F160" s="13"/>
      <c r="G160" s="13"/>
      <c r="H160" s="26">
        <v>50</v>
      </c>
      <c r="I160" s="4">
        <v>32</v>
      </c>
      <c r="J160" s="4">
        <v>8</v>
      </c>
      <c r="K160" s="4">
        <f t="shared" si="64"/>
        <v>5</v>
      </c>
      <c r="L160" s="4">
        <f t="shared" si="65"/>
        <v>5</v>
      </c>
      <c r="M160" s="26"/>
      <c r="N160" s="4"/>
      <c r="O160" s="4"/>
      <c r="P160" s="4"/>
      <c r="Q160" s="4"/>
      <c r="R160" s="26"/>
      <c r="S160" s="4"/>
      <c r="T160" s="4"/>
      <c r="U160" s="4"/>
      <c r="V160" s="4"/>
      <c r="W160" s="13"/>
      <c r="X160" s="94"/>
      <c r="Y160" s="12"/>
    </row>
    <row r="161" spans="1:25" s="5" customFormat="1" ht="12" customHeight="1">
      <c r="A161" s="18"/>
      <c r="B161" s="13" t="s">
        <v>33</v>
      </c>
      <c r="C161" s="13"/>
      <c r="D161" s="13"/>
      <c r="E161" s="13"/>
      <c r="F161" s="13"/>
      <c r="G161" s="13"/>
      <c r="H161" s="26">
        <v>60</v>
      </c>
      <c r="I161" s="4">
        <f t="shared" si="62"/>
        <v>39</v>
      </c>
      <c r="J161" s="4">
        <f>H161*0.15</f>
        <v>9</v>
      </c>
      <c r="K161" s="4">
        <f t="shared" si="64"/>
        <v>6</v>
      </c>
      <c r="L161" s="4">
        <f t="shared" si="65"/>
        <v>6</v>
      </c>
      <c r="M161" s="26">
        <v>70</v>
      </c>
      <c r="N161" s="4">
        <v>46</v>
      </c>
      <c r="O161" s="4">
        <v>10</v>
      </c>
      <c r="P161" s="4">
        <f t="shared" si="68"/>
        <v>7</v>
      </c>
      <c r="Q161" s="4">
        <f t="shared" si="69"/>
        <v>7</v>
      </c>
      <c r="R161" s="26">
        <v>60</v>
      </c>
      <c r="S161" s="4">
        <f t="shared" si="70"/>
        <v>39</v>
      </c>
      <c r="T161" s="4">
        <f t="shared" si="71"/>
        <v>9</v>
      </c>
      <c r="U161" s="4">
        <f t="shared" si="72"/>
        <v>6</v>
      </c>
      <c r="V161" s="4">
        <f t="shared" si="73"/>
        <v>6</v>
      </c>
      <c r="W161" s="13"/>
      <c r="X161" s="94"/>
      <c r="Y161" s="12"/>
    </row>
    <row r="162" spans="1:25" s="5" customFormat="1" ht="11.25">
      <c r="A162" s="18"/>
      <c r="B162" s="108" t="s">
        <v>34</v>
      </c>
      <c r="C162" s="105"/>
      <c r="D162" s="105"/>
      <c r="E162" s="105"/>
      <c r="F162" s="105"/>
      <c r="G162" s="105"/>
      <c r="H162" s="105">
        <f>SUM(H134:H161)</f>
        <v>6270</v>
      </c>
      <c r="I162" s="105">
        <f aca="true" t="shared" si="74" ref="I162:V162">SUM(I134:I161)</f>
        <v>4073</v>
      </c>
      <c r="J162" s="105">
        <f t="shared" si="74"/>
        <v>943</v>
      </c>
      <c r="K162" s="105">
        <f t="shared" si="74"/>
        <v>627</v>
      </c>
      <c r="L162" s="105">
        <f t="shared" si="74"/>
        <v>627</v>
      </c>
      <c r="M162" s="105">
        <f t="shared" si="74"/>
        <v>6300</v>
      </c>
      <c r="N162" s="105">
        <f t="shared" si="74"/>
        <v>4095</v>
      </c>
      <c r="O162" s="105">
        <f t="shared" si="74"/>
        <v>945</v>
      </c>
      <c r="P162" s="105">
        <f t="shared" si="74"/>
        <v>630</v>
      </c>
      <c r="Q162" s="105">
        <f t="shared" si="74"/>
        <v>630</v>
      </c>
      <c r="R162" s="105">
        <f t="shared" si="74"/>
        <v>4900</v>
      </c>
      <c r="S162" s="105">
        <f t="shared" si="74"/>
        <v>3185</v>
      </c>
      <c r="T162" s="105">
        <f t="shared" si="74"/>
        <v>735</v>
      </c>
      <c r="U162" s="105">
        <f t="shared" si="74"/>
        <v>490</v>
      </c>
      <c r="V162" s="105">
        <f t="shared" si="74"/>
        <v>490</v>
      </c>
      <c r="W162" s="105"/>
      <c r="X162" s="94"/>
      <c r="Y162" s="95"/>
    </row>
    <row r="163" spans="1:23" s="5" customFormat="1" ht="36" customHeight="1">
      <c r="A163" s="257" t="s">
        <v>78</v>
      </c>
      <c r="B163" s="100" t="s">
        <v>77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40" t="s">
        <v>74</v>
      </c>
    </row>
    <row r="164" spans="1:24" s="5" customFormat="1" ht="12" customHeight="1">
      <c r="A164" s="256"/>
      <c r="B164" s="63" t="s">
        <v>35</v>
      </c>
      <c r="C164" s="13"/>
      <c r="D164" s="13"/>
      <c r="E164" s="13"/>
      <c r="F164" s="13"/>
      <c r="G164" s="13"/>
      <c r="H164" s="26">
        <v>210</v>
      </c>
      <c r="I164" s="4">
        <f>H164*0.65</f>
        <v>136.5</v>
      </c>
      <c r="J164" s="4">
        <f>H164*0.15</f>
        <v>31.5</v>
      </c>
      <c r="K164" s="4">
        <f>H164*0.1</f>
        <v>21</v>
      </c>
      <c r="L164" s="4">
        <f>H164*0.1</f>
        <v>21</v>
      </c>
      <c r="M164" s="26">
        <v>510</v>
      </c>
      <c r="N164" s="4">
        <f>M164*0.65</f>
        <v>331.5</v>
      </c>
      <c r="O164" s="4">
        <f>M164*0.15</f>
        <v>76.5</v>
      </c>
      <c r="P164" s="4">
        <f>M164*0.1</f>
        <v>51</v>
      </c>
      <c r="Q164" s="4">
        <f>M164*0.1</f>
        <v>51</v>
      </c>
      <c r="R164" s="26">
        <v>700</v>
      </c>
      <c r="S164" s="4">
        <f>R164*0.65</f>
        <v>455</v>
      </c>
      <c r="T164" s="4">
        <f>R164*0.15</f>
        <v>105</v>
      </c>
      <c r="U164" s="4">
        <f>R164*0.1</f>
        <v>70</v>
      </c>
      <c r="V164" s="4">
        <f>R164*0.1</f>
        <v>70</v>
      </c>
      <c r="W164" s="4">
        <v>1090</v>
      </c>
      <c r="X164" s="38"/>
    </row>
    <row r="165" spans="1:24" s="5" customFormat="1" ht="12" customHeight="1">
      <c r="A165" s="256"/>
      <c r="B165" s="65" t="s">
        <v>13</v>
      </c>
      <c r="C165" s="13"/>
      <c r="D165" s="13"/>
      <c r="E165" s="13"/>
      <c r="F165" s="13"/>
      <c r="G165" s="13"/>
      <c r="H165" s="26"/>
      <c r="I165" s="4"/>
      <c r="J165" s="4"/>
      <c r="K165" s="4"/>
      <c r="L165" s="4"/>
      <c r="M165" s="26">
        <v>220</v>
      </c>
      <c r="N165" s="4">
        <f aca="true" t="shared" si="75" ref="N165:N181">M165*0.65</f>
        <v>143</v>
      </c>
      <c r="O165" s="4">
        <f aca="true" t="shared" si="76" ref="O165:O181">M165*0.15</f>
        <v>33</v>
      </c>
      <c r="P165" s="4">
        <f aca="true" t="shared" si="77" ref="P165:P181">M165*0.1</f>
        <v>22</v>
      </c>
      <c r="Q165" s="4">
        <f aca="true" t="shared" si="78" ref="Q165:Q181">M165*0.1</f>
        <v>22</v>
      </c>
      <c r="R165" s="26">
        <v>630</v>
      </c>
      <c r="S165" s="4">
        <f aca="true" t="shared" si="79" ref="S165:S181">R165*0.65</f>
        <v>409.5</v>
      </c>
      <c r="T165" s="4">
        <f aca="true" t="shared" si="80" ref="T165:T181">R165*0.15</f>
        <v>94.5</v>
      </c>
      <c r="U165" s="4">
        <f aca="true" t="shared" si="81" ref="U165:U181">R165*0.1</f>
        <v>63</v>
      </c>
      <c r="V165" s="4">
        <f aca="true" t="shared" si="82" ref="V165:V181">R165*0.1</f>
        <v>63</v>
      </c>
      <c r="W165" s="4">
        <v>1260</v>
      </c>
      <c r="X165" s="38"/>
    </row>
    <row r="166" spans="1:24" s="5" customFormat="1" ht="12" customHeight="1">
      <c r="A166" s="256"/>
      <c r="B166" s="65" t="s">
        <v>36</v>
      </c>
      <c r="C166" s="13"/>
      <c r="D166" s="13"/>
      <c r="E166" s="13"/>
      <c r="F166" s="13"/>
      <c r="G166" s="13"/>
      <c r="H166" s="26"/>
      <c r="I166" s="4"/>
      <c r="J166" s="4"/>
      <c r="K166" s="4"/>
      <c r="L166" s="4"/>
      <c r="M166" s="26">
        <v>190</v>
      </c>
      <c r="N166" s="4">
        <f t="shared" si="75"/>
        <v>123.5</v>
      </c>
      <c r="O166" s="4">
        <f t="shared" si="76"/>
        <v>28.5</v>
      </c>
      <c r="P166" s="4">
        <f t="shared" si="77"/>
        <v>19</v>
      </c>
      <c r="Q166" s="4">
        <f t="shared" si="78"/>
        <v>19</v>
      </c>
      <c r="R166" s="26"/>
      <c r="S166" s="4"/>
      <c r="T166" s="4"/>
      <c r="U166" s="4"/>
      <c r="V166" s="4"/>
      <c r="W166" s="4">
        <v>132</v>
      </c>
      <c r="X166" s="38"/>
    </row>
    <row r="167" spans="1:24" s="5" customFormat="1" ht="12" customHeight="1">
      <c r="A167" s="256"/>
      <c r="B167" s="66" t="s">
        <v>14</v>
      </c>
      <c r="C167" s="13"/>
      <c r="D167" s="13"/>
      <c r="E167" s="13"/>
      <c r="F167" s="13"/>
      <c r="G167" s="13"/>
      <c r="H167" s="26"/>
      <c r="I167" s="4"/>
      <c r="J167" s="4"/>
      <c r="K167" s="4"/>
      <c r="L167" s="4"/>
      <c r="M167" s="26">
        <v>330</v>
      </c>
      <c r="N167" s="4">
        <f t="shared" si="75"/>
        <v>214.5</v>
      </c>
      <c r="O167" s="4">
        <f t="shared" si="76"/>
        <v>49.5</v>
      </c>
      <c r="P167" s="4">
        <f t="shared" si="77"/>
        <v>33</v>
      </c>
      <c r="Q167" s="4">
        <f t="shared" si="78"/>
        <v>33</v>
      </c>
      <c r="R167" s="26">
        <v>220</v>
      </c>
      <c r="S167" s="4">
        <f t="shared" si="79"/>
        <v>143</v>
      </c>
      <c r="T167" s="4">
        <f t="shared" si="80"/>
        <v>33</v>
      </c>
      <c r="U167" s="4">
        <f t="shared" si="81"/>
        <v>22</v>
      </c>
      <c r="V167" s="4">
        <f t="shared" si="82"/>
        <v>22</v>
      </c>
      <c r="W167" s="4">
        <v>420</v>
      </c>
      <c r="X167" s="38"/>
    </row>
    <row r="168" spans="1:24" s="5" customFormat="1" ht="12" customHeight="1">
      <c r="A168" s="256"/>
      <c r="B168" s="65" t="s">
        <v>15</v>
      </c>
      <c r="C168" s="13"/>
      <c r="D168" s="13"/>
      <c r="E168" s="13"/>
      <c r="F168" s="13"/>
      <c r="G168" s="13"/>
      <c r="H168" s="26">
        <v>180</v>
      </c>
      <c r="I168" s="4">
        <f>H168*0.65</f>
        <v>117</v>
      </c>
      <c r="J168" s="4">
        <f>H168*0.15</f>
        <v>27</v>
      </c>
      <c r="K168" s="4">
        <f>H168*0.1</f>
        <v>18</v>
      </c>
      <c r="L168" s="4">
        <f>H168*0.1</f>
        <v>18</v>
      </c>
      <c r="M168" s="26">
        <v>640</v>
      </c>
      <c r="N168" s="4">
        <f t="shared" si="75"/>
        <v>416</v>
      </c>
      <c r="O168" s="4">
        <f t="shared" si="76"/>
        <v>96</v>
      </c>
      <c r="P168" s="4">
        <f t="shared" si="77"/>
        <v>64</v>
      </c>
      <c r="Q168" s="4">
        <f t="shared" si="78"/>
        <v>64</v>
      </c>
      <c r="R168" s="26">
        <v>1100</v>
      </c>
      <c r="S168" s="4">
        <f t="shared" si="79"/>
        <v>715</v>
      </c>
      <c r="T168" s="4">
        <f t="shared" si="80"/>
        <v>165</v>
      </c>
      <c r="U168" s="4">
        <f t="shared" si="81"/>
        <v>110</v>
      </c>
      <c r="V168" s="4">
        <f t="shared" si="82"/>
        <v>110</v>
      </c>
      <c r="W168" s="4">
        <v>1600</v>
      </c>
      <c r="X168" s="38"/>
    </row>
    <row r="169" spans="1:24" s="5" customFormat="1" ht="12" customHeight="1">
      <c r="A169" s="256"/>
      <c r="B169" s="65" t="s">
        <v>17</v>
      </c>
      <c r="C169" s="13"/>
      <c r="D169" s="13"/>
      <c r="E169" s="13"/>
      <c r="F169" s="13"/>
      <c r="G169" s="13"/>
      <c r="H169" s="26"/>
      <c r="I169" s="4"/>
      <c r="J169" s="4"/>
      <c r="K169" s="4"/>
      <c r="L169" s="4"/>
      <c r="M169" s="26">
        <v>140</v>
      </c>
      <c r="N169" s="4">
        <f t="shared" si="75"/>
        <v>91</v>
      </c>
      <c r="O169" s="4">
        <f t="shared" si="76"/>
        <v>21</v>
      </c>
      <c r="P169" s="4">
        <f t="shared" si="77"/>
        <v>14</v>
      </c>
      <c r="Q169" s="4">
        <f t="shared" si="78"/>
        <v>14</v>
      </c>
      <c r="R169" s="26"/>
      <c r="S169" s="4"/>
      <c r="T169" s="4"/>
      <c r="U169" s="4"/>
      <c r="V169" s="4"/>
      <c r="W169" s="4">
        <v>120</v>
      </c>
      <c r="X169" s="38"/>
    </row>
    <row r="170" spans="1:24" s="5" customFormat="1" ht="12" customHeight="1">
      <c r="A170" s="72"/>
      <c r="B170" s="65" t="s">
        <v>16</v>
      </c>
      <c r="C170" s="13"/>
      <c r="D170" s="13"/>
      <c r="E170" s="13"/>
      <c r="F170" s="13"/>
      <c r="G170" s="13"/>
      <c r="H170" s="26"/>
      <c r="I170" s="4"/>
      <c r="J170" s="4"/>
      <c r="K170" s="4"/>
      <c r="L170" s="4"/>
      <c r="M170" s="26">
        <v>190</v>
      </c>
      <c r="N170" s="4">
        <f t="shared" si="75"/>
        <v>123.5</v>
      </c>
      <c r="O170" s="4">
        <f t="shared" si="76"/>
        <v>28.5</v>
      </c>
      <c r="P170" s="4">
        <f t="shared" si="77"/>
        <v>19</v>
      </c>
      <c r="Q170" s="4">
        <f t="shared" si="78"/>
        <v>19</v>
      </c>
      <c r="R170" s="26">
        <v>220</v>
      </c>
      <c r="S170" s="4">
        <f t="shared" si="79"/>
        <v>143</v>
      </c>
      <c r="T170" s="4">
        <f t="shared" si="80"/>
        <v>33</v>
      </c>
      <c r="U170" s="4">
        <f t="shared" si="81"/>
        <v>22</v>
      </c>
      <c r="V170" s="4">
        <f t="shared" si="82"/>
        <v>22</v>
      </c>
      <c r="W170" s="4">
        <v>260</v>
      </c>
      <c r="X170" s="38"/>
    </row>
    <row r="171" spans="1:24" s="5" customFormat="1" ht="12" customHeight="1">
      <c r="A171" s="18"/>
      <c r="B171" s="65" t="s">
        <v>18</v>
      </c>
      <c r="C171" s="13"/>
      <c r="D171" s="13"/>
      <c r="E171" s="13"/>
      <c r="F171" s="13"/>
      <c r="G171" s="13"/>
      <c r="H171" s="26"/>
      <c r="I171" s="4"/>
      <c r="J171" s="4"/>
      <c r="K171" s="4"/>
      <c r="L171" s="4"/>
      <c r="M171" s="26">
        <v>320</v>
      </c>
      <c r="N171" s="4">
        <f t="shared" si="75"/>
        <v>208</v>
      </c>
      <c r="O171" s="4">
        <f t="shared" si="76"/>
        <v>48</v>
      </c>
      <c r="P171" s="4">
        <f t="shared" si="77"/>
        <v>32</v>
      </c>
      <c r="Q171" s="4">
        <f t="shared" si="78"/>
        <v>32</v>
      </c>
      <c r="R171" s="26">
        <v>350</v>
      </c>
      <c r="S171" s="4">
        <f t="shared" si="79"/>
        <v>227.5</v>
      </c>
      <c r="T171" s="4">
        <f t="shared" si="80"/>
        <v>52.5</v>
      </c>
      <c r="U171" s="4">
        <f t="shared" si="81"/>
        <v>35</v>
      </c>
      <c r="V171" s="4">
        <f t="shared" si="82"/>
        <v>35</v>
      </c>
      <c r="W171" s="4">
        <v>670</v>
      </c>
      <c r="X171" s="38"/>
    </row>
    <row r="172" spans="1:24" s="5" customFormat="1" ht="12" customHeight="1">
      <c r="A172" s="18"/>
      <c r="B172" s="65" t="s">
        <v>19</v>
      </c>
      <c r="C172" s="13"/>
      <c r="D172" s="13"/>
      <c r="E172" s="13"/>
      <c r="F172" s="13"/>
      <c r="G172" s="13"/>
      <c r="H172" s="26"/>
      <c r="I172" s="4"/>
      <c r="J172" s="4"/>
      <c r="K172" s="4"/>
      <c r="L172" s="4"/>
      <c r="M172" s="26">
        <v>700</v>
      </c>
      <c r="N172" s="4">
        <f t="shared" si="75"/>
        <v>455</v>
      </c>
      <c r="O172" s="4">
        <f t="shared" si="76"/>
        <v>105</v>
      </c>
      <c r="P172" s="4">
        <f t="shared" si="77"/>
        <v>70</v>
      </c>
      <c r="Q172" s="4">
        <f t="shared" si="78"/>
        <v>70</v>
      </c>
      <c r="R172" s="26">
        <v>1160</v>
      </c>
      <c r="S172" s="4">
        <f t="shared" si="79"/>
        <v>754</v>
      </c>
      <c r="T172" s="4">
        <f t="shared" si="80"/>
        <v>174</v>
      </c>
      <c r="U172" s="4">
        <f t="shared" si="81"/>
        <v>116</v>
      </c>
      <c r="V172" s="4">
        <f t="shared" si="82"/>
        <v>116</v>
      </c>
      <c r="W172" s="4">
        <v>1470</v>
      </c>
      <c r="X172" s="38"/>
    </row>
    <row r="173" spans="1:24" s="5" customFormat="1" ht="12" customHeight="1">
      <c r="A173" s="18"/>
      <c r="B173" s="65" t="s">
        <v>20</v>
      </c>
      <c r="C173" s="13"/>
      <c r="D173" s="13"/>
      <c r="E173" s="13"/>
      <c r="F173" s="13"/>
      <c r="G173" s="13"/>
      <c r="H173" s="26"/>
      <c r="I173" s="4"/>
      <c r="J173" s="4"/>
      <c r="K173" s="4"/>
      <c r="L173" s="4"/>
      <c r="M173" s="26">
        <v>620</v>
      </c>
      <c r="N173" s="4">
        <f t="shared" si="75"/>
        <v>403</v>
      </c>
      <c r="O173" s="4">
        <f t="shared" si="76"/>
        <v>93</v>
      </c>
      <c r="P173" s="4">
        <f t="shared" si="77"/>
        <v>62</v>
      </c>
      <c r="Q173" s="4">
        <f t="shared" si="78"/>
        <v>62</v>
      </c>
      <c r="R173" s="26">
        <v>900</v>
      </c>
      <c r="S173" s="4">
        <f t="shared" si="79"/>
        <v>585</v>
      </c>
      <c r="T173" s="4">
        <f t="shared" si="80"/>
        <v>135</v>
      </c>
      <c r="U173" s="4">
        <f t="shared" si="81"/>
        <v>90</v>
      </c>
      <c r="V173" s="4">
        <f t="shared" si="82"/>
        <v>90</v>
      </c>
      <c r="W173" s="4">
        <v>1240</v>
      </c>
      <c r="X173" s="38"/>
    </row>
    <row r="174" spans="1:24" s="5" customFormat="1" ht="12" customHeight="1">
      <c r="A174" s="18"/>
      <c r="B174" s="65" t="s">
        <v>21</v>
      </c>
      <c r="C174" s="13"/>
      <c r="D174" s="13"/>
      <c r="E174" s="13"/>
      <c r="F174" s="13"/>
      <c r="G174" s="13"/>
      <c r="H174" s="26"/>
      <c r="I174" s="4"/>
      <c r="J174" s="4"/>
      <c r="K174" s="4"/>
      <c r="L174" s="4"/>
      <c r="M174" s="26">
        <v>220</v>
      </c>
      <c r="N174" s="4">
        <f t="shared" si="75"/>
        <v>143</v>
      </c>
      <c r="O174" s="4">
        <f t="shared" si="76"/>
        <v>33</v>
      </c>
      <c r="P174" s="4">
        <f t="shared" si="77"/>
        <v>22</v>
      </c>
      <c r="Q174" s="4">
        <f t="shared" si="78"/>
        <v>22</v>
      </c>
      <c r="R174" s="26"/>
      <c r="S174" s="4"/>
      <c r="T174" s="4"/>
      <c r="U174" s="4"/>
      <c r="V174" s="4"/>
      <c r="W174" s="4">
        <v>180</v>
      </c>
      <c r="X174" s="38"/>
    </row>
    <row r="175" spans="1:24" s="5" customFormat="1" ht="12" customHeight="1">
      <c r="A175" s="18"/>
      <c r="B175" s="65" t="s">
        <v>37</v>
      </c>
      <c r="C175" s="13"/>
      <c r="D175" s="13"/>
      <c r="E175" s="13"/>
      <c r="F175" s="13"/>
      <c r="G175" s="13"/>
      <c r="H175" s="26"/>
      <c r="I175" s="4"/>
      <c r="J175" s="4"/>
      <c r="K175" s="4"/>
      <c r="L175" s="4"/>
      <c r="M175" s="26">
        <v>190</v>
      </c>
      <c r="N175" s="4">
        <f>M175*0.65</f>
        <v>123.5</v>
      </c>
      <c r="O175" s="4">
        <f>M175*0.15</f>
        <v>28.5</v>
      </c>
      <c r="P175" s="4">
        <f>M175*0.1</f>
        <v>19</v>
      </c>
      <c r="Q175" s="4">
        <f>M175*0.1</f>
        <v>19</v>
      </c>
      <c r="R175" s="26">
        <v>330</v>
      </c>
      <c r="S175" s="4">
        <f>R175*0.65</f>
        <v>214.5</v>
      </c>
      <c r="T175" s="4">
        <f>R175*0.15</f>
        <v>49.5</v>
      </c>
      <c r="U175" s="4">
        <f>R175*0.1</f>
        <v>33</v>
      </c>
      <c r="V175" s="4">
        <f>R175*0.1</f>
        <v>33</v>
      </c>
      <c r="W175" s="4">
        <v>330</v>
      </c>
      <c r="X175" s="38"/>
    </row>
    <row r="176" spans="1:24" s="5" customFormat="1" ht="12" customHeight="1">
      <c r="A176" s="18"/>
      <c r="B176" s="65" t="s">
        <v>22</v>
      </c>
      <c r="C176" s="13"/>
      <c r="D176" s="13"/>
      <c r="E176" s="13"/>
      <c r="F176" s="13"/>
      <c r="G176" s="13"/>
      <c r="H176" s="26">
        <v>210</v>
      </c>
      <c r="I176" s="4">
        <f>H176*0.65</f>
        <v>136.5</v>
      </c>
      <c r="J176" s="4">
        <f>H176*0.15</f>
        <v>31.5</v>
      </c>
      <c r="K176" s="4">
        <f>H176*0.1</f>
        <v>21</v>
      </c>
      <c r="L176" s="4">
        <f>H176*0.1</f>
        <v>21</v>
      </c>
      <c r="M176" s="26">
        <v>600</v>
      </c>
      <c r="N176" s="4">
        <f t="shared" si="75"/>
        <v>390</v>
      </c>
      <c r="O176" s="4">
        <f t="shared" si="76"/>
        <v>90</v>
      </c>
      <c r="P176" s="4">
        <f t="shared" si="77"/>
        <v>60</v>
      </c>
      <c r="Q176" s="4">
        <f t="shared" si="78"/>
        <v>60</v>
      </c>
      <c r="R176" s="26">
        <v>1160</v>
      </c>
      <c r="S176" s="4">
        <f t="shared" si="79"/>
        <v>754</v>
      </c>
      <c r="T176" s="4">
        <f t="shared" si="80"/>
        <v>174</v>
      </c>
      <c r="U176" s="4">
        <f t="shared" si="81"/>
        <v>116</v>
      </c>
      <c r="V176" s="4">
        <f t="shared" si="82"/>
        <v>116</v>
      </c>
      <c r="W176" s="4">
        <v>1530</v>
      </c>
      <c r="X176" s="38"/>
    </row>
    <row r="177" spans="1:24" s="5" customFormat="1" ht="12" customHeight="1">
      <c r="A177" s="18"/>
      <c r="B177" s="65" t="s">
        <v>23</v>
      </c>
      <c r="C177" s="13"/>
      <c r="D177" s="13"/>
      <c r="E177" s="13"/>
      <c r="F177" s="13"/>
      <c r="G177" s="13"/>
      <c r="H177" s="26"/>
      <c r="I177" s="4"/>
      <c r="J177" s="4"/>
      <c r="K177" s="4"/>
      <c r="L177" s="4"/>
      <c r="M177" s="26">
        <v>190</v>
      </c>
      <c r="N177" s="4">
        <f t="shared" si="75"/>
        <v>123.5</v>
      </c>
      <c r="O177" s="4">
        <f t="shared" si="76"/>
        <v>28.5</v>
      </c>
      <c r="P177" s="4">
        <f t="shared" si="77"/>
        <v>19</v>
      </c>
      <c r="Q177" s="4">
        <f t="shared" si="78"/>
        <v>19</v>
      </c>
      <c r="R177" s="26">
        <v>330</v>
      </c>
      <c r="S177" s="4">
        <f t="shared" si="79"/>
        <v>214.5</v>
      </c>
      <c r="T177" s="4">
        <f t="shared" si="80"/>
        <v>49.5</v>
      </c>
      <c r="U177" s="4">
        <f t="shared" si="81"/>
        <v>33</v>
      </c>
      <c r="V177" s="4">
        <f t="shared" si="82"/>
        <v>33</v>
      </c>
      <c r="W177" s="4">
        <v>330</v>
      </c>
      <c r="X177" s="38"/>
    </row>
    <row r="178" spans="1:24" s="5" customFormat="1" ht="12" customHeight="1">
      <c r="A178" s="18"/>
      <c r="B178" s="65" t="s">
        <v>24</v>
      </c>
      <c r="C178" s="13"/>
      <c r="D178" s="13"/>
      <c r="E178" s="13"/>
      <c r="F178" s="13"/>
      <c r="G178" s="13"/>
      <c r="H178" s="26"/>
      <c r="I178" s="4"/>
      <c r="J178" s="4"/>
      <c r="K178" s="4"/>
      <c r="L178" s="4"/>
      <c r="M178" s="26">
        <v>290</v>
      </c>
      <c r="N178" s="4">
        <f t="shared" si="75"/>
        <v>188.5</v>
      </c>
      <c r="O178" s="4">
        <f t="shared" si="76"/>
        <v>43.5</v>
      </c>
      <c r="P178" s="4">
        <f t="shared" si="77"/>
        <v>29</v>
      </c>
      <c r="Q178" s="4">
        <f t="shared" si="78"/>
        <v>29</v>
      </c>
      <c r="R178" s="26"/>
      <c r="S178" s="4"/>
      <c r="T178" s="4"/>
      <c r="U178" s="4"/>
      <c r="V178" s="4"/>
      <c r="W178" s="4">
        <v>200</v>
      </c>
      <c r="X178" s="38"/>
    </row>
    <row r="179" spans="1:24" s="5" customFormat="1" ht="12" customHeight="1">
      <c r="A179" s="18"/>
      <c r="B179" s="65" t="s">
        <v>25</v>
      </c>
      <c r="C179" s="13"/>
      <c r="D179" s="13"/>
      <c r="E179" s="13"/>
      <c r="F179" s="13"/>
      <c r="G179" s="13"/>
      <c r="H179" s="26"/>
      <c r="I179" s="4"/>
      <c r="J179" s="4"/>
      <c r="K179" s="4"/>
      <c r="L179" s="4"/>
      <c r="M179" s="26">
        <v>220</v>
      </c>
      <c r="N179" s="4">
        <f t="shared" si="75"/>
        <v>143</v>
      </c>
      <c r="O179" s="4">
        <f t="shared" si="76"/>
        <v>33</v>
      </c>
      <c r="P179" s="4">
        <f t="shared" si="77"/>
        <v>22</v>
      </c>
      <c r="Q179" s="4">
        <f t="shared" si="78"/>
        <v>22</v>
      </c>
      <c r="R179" s="26">
        <v>180</v>
      </c>
      <c r="S179" s="4">
        <f t="shared" si="79"/>
        <v>117</v>
      </c>
      <c r="T179" s="4">
        <f t="shared" si="80"/>
        <v>27</v>
      </c>
      <c r="U179" s="4">
        <f t="shared" si="81"/>
        <v>18</v>
      </c>
      <c r="V179" s="4">
        <f t="shared" si="82"/>
        <v>18</v>
      </c>
      <c r="W179" s="4">
        <v>270</v>
      </c>
      <c r="X179" s="38"/>
    </row>
    <row r="180" spans="1:24" s="5" customFormat="1" ht="12" customHeight="1">
      <c r="A180" s="18"/>
      <c r="B180" s="65" t="s">
        <v>27</v>
      </c>
      <c r="C180" s="13"/>
      <c r="D180" s="13"/>
      <c r="E180" s="13"/>
      <c r="F180" s="13"/>
      <c r="G180" s="13"/>
      <c r="H180" s="26"/>
      <c r="I180" s="4"/>
      <c r="J180" s="4"/>
      <c r="K180" s="4"/>
      <c r="L180" s="4"/>
      <c r="M180" s="26">
        <v>440</v>
      </c>
      <c r="N180" s="4">
        <f t="shared" si="75"/>
        <v>286</v>
      </c>
      <c r="O180" s="4">
        <f t="shared" si="76"/>
        <v>66</v>
      </c>
      <c r="P180" s="4">
        <f t="shared" si="77"/>
        <v>44</v>
      </c>
      <c r="Q180" s="4">
        <f t="shared" si="78"/>
        <v>44</v>
      </c>
      <c r="R180" s="26">
        <v>260</v>
      </c>
      <c r="S180" s="4">
        <f t="shared" si="79"/>
        <v>169</v>
      </c>
      <c r="T180" s="4">
        <f t="shared" si="80"/>
        <v>39</v>
      </c>
      <c r="U180" s="4">
        <f t="shared" si="81"/>
        <v>26</v>
      </c>
      <c r="V180" s="4">
        <f t="shared" si="82"/>
        <v>26</v>
      </c>
      <c r="W180" s="4">
        <v>620</v>
      </c>
      <c r="X180" s="38"/>
    </row>
    <row r="181" spans="1:24" s="5" customFormat="1" ht="12" customHeight="1">
      <c r="A181" s="18"/>
      <c r="B181" s="65" t="s">
        <v>28</v>
      </c>
      <c r="C181" s="13"/>
      <c r="D181" s="13"/>
      <c r="E181" s="13"/>
      <c r="F181" s="13"/>
      <c r="G181" s="13"/>
      <c r="H181" s="26"/>
      <c r="I181" s="4"/>
      <c r="J181" s="4"/>
      <c r="K181" s="4"/>
      <c r="L181" s="4"/>
      <c r="M181" s="26">
        <v>220</v>
      </c>
      <c r="N181" s="4">
        <f t="shared" si="75"/>
        <v>143</v>
      </c>
      <c r="O181" s="4">
        <f t="shared" si="76"/>
        <v>33</v>
      </c>
      <c r="P181" s="4">
        <f t="shared" si="77"/>
        <v>22</v>
      </c>
      <c r="Q181" s="4">
        <f t="shared" si="78"/>
        <v>22</v>
      </c>
      <c r="R181" s="26">
        <v>550</v>
      </c>
      <c r="S181" s="4">
        <f t="shared" si="79"/>
        <v>357.5</v>
      </c>
      <c r="T181" s="4">
        <f t="shared" si="80"/>
        <v>82.5</v>
      </c>
      <c r="U181" s="4">
        <f t="shared" si="81"/>
        <v>55</v>
      </c>
      <c r="V181" s="4">
        <f t="shared" si="82"/>
        <v>55</v>
      </c>
      <c r="W181" s="4">
        <v>520</v>
      </c>
      <c r="X181" s="38"/>
    </row>
    <row r="182" spans="1:24" s="5" customFormat="1" ht="12" customHeight="1">
      <c r="A182" s="18"/>
      <c r="B182" s="103" t="s">
        <v>34</v>
      </c>
      <c r="C182" s="107"/>
      <c r="D182" s="107"/>
      <c r="E182" s="107"/>
      <c r="F182" s="107"/>
      <c r="G182" s="107"/>
      <c r="H182" s="105">
        <f>SUM(H164:H181)</f>
        <v>600</v>
      </c>
      <c r="I182" s="105">
        <f aca="true" t="shared" si="83" ref="I182:W182">SUM(I164:I181)</f>
        <v>390</v>
      </c>
      <c r="J182" s="105">
        <f t="shared" si="83"/>
        <v>90</v>
      </c>
      <c r="K182" s="105">
        <f t="shared" si="83"/>
        <v>60</v>
      </c>
      <c r="L182" s="105">
        <f t="shared" si="83"/>
        <v>60</v>
      </c>
      <c r="M182" s="105">
        <f t="shared" si="83"/>
        <v>6230</v>
      </c>
      <c r="N182" s="105">
        <f t="shared" si="83"/>
        <v>4049.5</v>
      </c>
      <c r="O182" s="105">
        <f t="shared" si="83"/>
        <v>934.5</v>
      </c>
      <c r="P182" s="105">
        <f t="shared" si="83"/>
        <v>623</v>
      </c>
      <c r="Q182" s="105">
        <f t="shared" si="83"/>
        <v>623</v>
      </c>
      <c r="R182" s="105">
        <f t="shared" si="83"/>
        <v>8090</v>
      </c>
      <c r="S182" s="105">
        <f t="shared" si="83"/>
        <v>5258.5</v>
      </c>
      <c r="T182" s="105">
        <f t="shared" si="83"/>
        <v>1213.5</v>
      </c>
      <c r="U182" s="105">
        <f t="shared" si="83"/>
        <v>809</v>
      </c>
      <c r="V182" s="105">
        <f t="shared" si="83"/>
        <v>809</v>
      </c>
      <c r="W182" s="105">
        <f t="shared" si="83"/>
        <v>12242</v>
      </c>
      <c r="X182" s="39"/>
    </row>
    <row r="183" spans="1:23" s="5" customFormat="1" ht="79.5" customHeight="1">
      <c r="A183" s="18"/>
      <c r="B183" s="96" t="s">
        <v>75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40" t="s">
        <v>76</v>
      </c>
    </row>
    <row r="184" spans="1:23" s="5" customFormat="1" ht="12" customHeight="1">
      <c r="A184" s="18"/>
      <c r="B184" s="97" t="s">
        <v>35</v>
      </c>
      <c r="C184" s="13"/>
      <c r="D184" s="13"/>
      <c r="E184" s="13"/>
      <c r="F184" s="13"/>
      <c r="G184" s="13"/>
      <c r="H184" s="26">
        <v>280</v>
      </c>
      <c r="I184" s="4">
        <f>H184*0.65</f>
        <v>182</v>
      </c>
      <c r="J184" s="4">
        <f>H184*0.15</f>
        <v>42</v>
      </c>
      <c r="K184" s="4">
        <f>H184*0.1</f>
        <v>28</v>
      </c>
      <c r="L184" s="4">
        <f>H184*0.1</f>
        <v>28</v>
      </c>
      <c r="M184" s="26">
        <v>600</v>
      </c>
      <c r="N184" s="4">
        <f>M184*0.65</f>
        <v>390</v>
      </c>
      <c r="O184" s="4">
        <f>M184*0.15</f>
        <v>90</v>
      </c>
      <c r="P184" s="4">
        <f>M184*0.1</f>
        <v>60</v>
      </c>
      <c r="Q184" s="4">
        <f>M184*0.1</f>
        <v>60</v>
      </c>
      <c r="R184" s="26">
        <v>900</v>
      </c>
      <c r="S184" s="4">
        <f>R184*0.65</f>
        <v>585</v>
      </c>
      <c r="T184" s="4">
        <f>R184*0.15</f>
        <v>135</v>
      </c>
      <c r="U184" s="4">
        <f>R184*0.1</f>
        <v>90</v>
      </c>
      <c r="V184" s="4">
        <f>R184*0.1</f>
        <v>90</v>
      </c>
      <c r="W184" s="4"/>
    </row>
    <row r="185" spans="1:23" s="5" customFormat="1" ht="12" customHeight="1">
      <c r="A185" s="18"/>
      <c r="B185" s="98" t="s">
        <v>13</v>
      </c>
      <c r="C185" s="13"/>
      <c r="D185" s="13"/>
      <c r="E185" s="13"/>
      <c r="F185" s="13"/>
      <c r="G185" s="13"/>
      <c r="H185" s="26"/>
      <c r="I185" s="4"/>
      <c r="J185" s="4"/>
      <c r="K185" s="4"/>
      <c r="L185" s="4"/>
      <c r="M185" s="26">
        <v>300</v>
      </c>
      <c r="N185" s="4">
        <f aca="true" t="shared" si="84" ref="N185:N201">M185*0.65</f>
        <v>195</v>
      </c>
      <c r="O185" s="4">
        <f aca="true" t="shared" si="85" ref="O185:O201">M185*0.15</f>
        <v>45</v>
      </c>
      <c r="P185" s="4">
        <f aca="true" t="shared" si="86" ref="P185:P201">M185*0.1</f>
        <v>30</v>
      </c>
      <c r="Q185" s="4">
        <f aca="true" t="shared" si="87" ref="Q185:Q201">M185*0.1</f>
        <v>30</v>
      </c>
      <c r="R185" s="26">
        <v>640</v>
      </c>
      <c r="S185" s="4">
        <f aca="true" t="shared" si="88" ref="S185:S201">R185*0.65</f>
        <v>416</v>
      </c>
      <c r="T185" s="4">
        <f aca="true" t="shared" si="89" ref="T185:T201">R185*0.15</f>
        <v>96</v>
      </c>
      <c r="U185" s="4">
        <f aca="true" t="shared" si="90" ref="U185:U200">R185*0.1</f>
        <v>64</v>
      </c>
      <c r="V185" s="4">
        <f aca="true" t="shared" si="91" ref="V185:V201">R185*0.1</f>
        <v>64</v>
      </c>
      <c r="W185" s="4"/>
    </row>
    <row r="186" spans="1:23" s="5" customFormat="1" ht="12" customHeight="1">
      <c r="A186" s="18"/>
      <c r="B186" s="98" t="s">
        <v>36</v>
      </c>
      <c r="C186" s="13"/>
      <c r="D186" s="13"/>
      <c r="E186" s="13"/>
      <c r="F186" s="13"/>
      <c r="G186" s="13"/>
      <c r="H186" s="26"/>
      <c r="I186" s="4"/>
      <c r="J186" s="4"/>
      <c r="K186" s="4"/>
      <c r="L186" s="4"/>
      <c r="M186" s="26">
        <v>300</v>
      </c>
      <c r="N186" s="4">
        <f t="shared" si="84"/>
        <v>195</v>
      </c>
      <c r="O186" s="4">
        <f t="shared" si="85"/>
        <v>45</v>
      </c>
      <c r="P186" s="4">
        <f t="shared" si="86"/>
        <v>30</v>
      </c>
      <c r="Q186" s="4">
        <f t="shared" si="87"/>
        <v>30</v>
      </c>
      <c r="R186" s="26"/>
      <c r="S186" s="4"/>
      <c r="T186" s="4"/>
      <c r="U186" s="4"/>
      <c r="V186" s="4"/>
      <c r="W186" s="4"/>
    </row>
    <row r="187" spans="1:23" s="5" customFormat="1" ht="12" customHeight="1">
      <c r="A187" s="18"/>
      <c r="B187" s="99" t="s">
        <v>14</v>
      </c>
      <c r="C187" s="13"/>
      <c r="D187" s="13"/>
      <c r="E187" s="13"/>
      <c r="F187" s="13"/>
      <c r="G187" s="13"/>
      <c r="H187" s="26"/>
      <c r="I187" s="4"/>
      <c r="J187" s="4"/>
      <c r="K187" s="4"/>
      <c r="L187" s="4"/>
      <c r="M187" s="26">
        <v>300</v>
      </c>
      <c r="N187" s="4">
        <f t="shared" si="84"/>
        <v>195</v>
      </c>
      <c r="O187" s="4">
        <f t="shared" si="85"/>
        <v>45</v>
      </c>
      <c r="P187" s="4">
        <f t="shared" si="86"/>
        <v>30</v>
      </c>
      <c r="Q187" s="4">
        <f t="shared" si="87"/>
        <v>30</v>
      </c>
      <c r="R187" s="26">
        <v>320</v>
      </c>
      <c r="S187" s="4">
        <f t="shared" si="88"/>
        <v>208</v>
      </c>
      <c r="T187" s="4">
        <f t="shared" si="89"/>
        <v>48</v>
      </c>
      <c r="U187" s="4">
        <f t="shared" si="90"/>
        <v>32</v>
      </c>
      <c r="V187" s="4">
        <f t="shared" si="91"/>
        <v>32</v>
      </c>
      <c r="W187" s="4"/>
    </row>
    <row r="188" spans="1:23" s="5" customFormat="1" ht="12" customHeight="1">
      <c r="A188" s="18"/>
      <c r="B188" s="98" t="s">
        <v>15</v>
      </c>
      <c r="C188" s="13"/>
      <c r="D188" s="13"/>
      <c r="E188" s="13"/>
      <c r="F188" s="13"/>
      <c r="G188" s="13"/>
      <c r="H188" s="26">
        <v>280</v>
      </c>
      <c r="I188" s="4">
        <f>H188*0.65</f>
        <v>182</v>
      </c>
      <c r="J188" s="4">
        <f>H188*0.15</f>
        <v>42</v>
      </c>
      <c r="K188" s="4">
        <f>H188*0.1</f>
        <v>28</v>
      </c>
      <c r="L188" s="4">
        <f>H188*0.1</f>
        <v>28</v>
      </c>
      <c r="M188" s="26">
        <v>900</v>
      </c>
      <c r="N188" s="4">
        <f t="shared" si="84"/>
        <v>585</v>
      </c>
      <c r="O188" s="4">
        <f t="shared" si="85"/>
        <v>135</v>
      </c>
      <c r="P188" s="4">
        <f t="shared" si="86"/>
        <v>90</v>
      </c>
      <c r="Q188" s="4">
        <f t="shared" si="87"/>
        <v>90</v>
      </c>
      <c r="R188" s="26">
        <v>1600</v>
      </c>
      <c r="S188" s="4">
        <f t="shared" si="88"/>
        <v>1040</v>
      </c>
      <c r="T188" s="4">
        <f t="shared" si="89"/>
        <v>240</v>
      </c>
      <c r="U188" s="4">
        <f t="shared" si="90"/>
        <v>160</v>
      </c>
      <c r="V188" s="4">
        <f t="shared" si="91"/>
        <v>160</v>
      </c>
      <c r="W188" s="4"/>
    </row>
    <row r="189" spans="1:23" s="5" customFormat="1" ht="12" customHeight="1">
      <c r="A189" s="18"/>
      <c r="B189" s="98" t="s">
        <v>17</v>
      </c>
      <c r="C189" s="13"/>
      <c r="D189" s="13"/>
      <c r="E189" s="13"/>
      <c r="F189" s="13"/>
      <c r="G189" s="13"/>
      <c r="H189" s="26"/>
      <c r="I189" s="4"/>
      <c r="J189" s="4"/>
      <c r="K189" s="4"/>
      <c r="L189" s="4"/>
      <c r="M189" s="26">
        <v>300</v>
      </c>
      <c r="N189" s="4">
        <f t="shared" si="84"/>
        <v>195</v>
      </c>
      <c r="O189" s="4">
        <f t="shared" si="85"/>
        <v>45</v>
      </c>
      <c r="P189" s="4">
        <f t="shared" si="86"/>
        <v>30</v>
      </c>
      <c r="Q189" s="4">
        <f t="shared" si="87"/>
        <v>30</v>
      </c>
      <c r="R189" s="26"/>
      <c r="S189" s="4"/>
      <c r="T189" s="4"/>
      <c r="U189" s="4"/>
      <c r="V189" s="4"/>
      <c r="W189" s="4"/>
    </row>
    <row r="190" spans="1:23" s="5" customFormat="1" ht="12" customHeight="1">
      <c r="A190" s="18"/>
      <c r="B190" s="98" t="s">
        <v>16</v>
      </c>
      <c r="C190" s="13"/>
      <c r="D190" s="13"/>
      <c r="E190" s="13"/>
      <c r="F190" s="13"/>
      <c r="G190" s="13"/>
      <c r="H190" s="26"/>
      <c r="I190" s="4"/>
      <c r="J190" s="4"/>
      <c r="K190" s="4"/>
      <c r="L190" s="4"/>
      <c r="M190" s="26">
        <v>300</v>
      </c>
      <c r="N190" s="4">
        <f t="shared" si="84"/>
        <v>195</v>
      </c>
      <c r="O190" s="4">
        <f t="shared" si="85"/>
        <v>45</v>
      </c>
      <c r="P190" s="4">
        <f t="shared" si="86"/>
        <v>30</v>
      </c>
      <c r="Q190" s="4">
        <f t="shared" si="87"/>
        <v>30</v>
      </c>
      <c r="R190" s="26">
        <v>320</v>
      </c>
      <c r="S190" s="4">
        <f t="shared" si="88"/>
        <v>208</v>
      </c>
      <c r="T190" s="4">
        <f t="shared" si="89"/>
        <v>48</v>
      </c>
      <c r="U190" s="4">
        <f t="shared" si="90"/>
        <v>32</v>
      </c>
      <c r="V190" s="4">
        <f t="shared" si="91"/>
        <v>32</v>
      </c>
      <c r="W190" s="4"/>
    </row>
    <row r="191" spans="1:23" s="5" customFormat="1" ht="12" customHeight="1">
      <c r="A191" s="18"/>
      <c r="B191" s="98" t="s">
        <v>18</v>
      </c>
      <c r="C191" s="13"/>
      <c r="D191" s="13"/>
      <c r="E191" s="13"/>
      <c r="F191" s="13"/>
      <c r="G191" s="13"/>
      <c r="H191" s="26"/>
      <c r="I191" s="4"/>
      <c r="J191" s="4"/>
      <c r="K191" s="4"/>
      <c r="L191" s="4"/>
      <c r="M191" s="26">
        <v>1300</v>
      </c>
      <c r="N191" s="4">
        <f t="shared" si="84"/>
        <v>845</v>
      </c>
      <c r="O191" s="4">
        <f t="shared" si="85"/>
        <v>195</v>
      </c>
      <c r="P191" s="4">
        <f t="shared" si="86"/>
        <v>130</v>
      </c>
      <c r="Q191" s="4">
        <f t="shared" si="87"/>
        <v>130</v>
      </c>
      <c r="R191" s="26"/>
      <c r="S191" s="4"/>
      <c r="T191" s="4"/>
      <c r="U191" s="4"/>
      <c r="V191" s="4"/>
      <c r="W191" s="4"/>
    </row>
    <row r="192" spans="1:23" s="5" customFormat="1" ht="12" customHeight="1">
      <c r="A192" s="18"/>
      <c r="B192" s="98" t="s">
        <v>19</v>
      </c>
      <c r="C192" s="13"/>
      <c r="D192" s="13"/>
      <c r="E192" s="13"/>
      <c r="F192" s="13"/>
      <c r="G192" s="13"/>
      <c r="H192" s="26"/>
      <c r="I192" s="4"/>
      <c r="J192" s="4"/>
      <c r="K192" s="4"/>
      <c r="L192" s="4"/>
      <c r="M192" s="26">
        <v>900</v>
      </c>
      <c r="N192" s="4">
        <f t="shared" si="84"/>
        <v>585</v>
      </c>
      <c r="O192" s="4">
        <f t="shared" si="85"/>
        <v>135</v>
      </c>
      <c r="P192" s="4">
        <f t="shared" si="86"/>
        <v>90</v>
      </c>
      <c r="Q192" s="4">
        <f t="shared" si="87"/>
        <v>90</v>
      </c>
      <c r="R192" s="26">
        <v>1600</v>
      </c>
      <c r="S192" s="4">
        <f t="shared" si="88"/>
        <v>1040</v>
      </c>
      <c r="T192" s="4">
        <f t="shared" si="89"/>
        <v>240</v>
      </c>
      <c r="U192" s="4">
        <f t="shared" si="90"/>
        <v>160</v>
      </c>
      <c r="V192" s="4">
        <f t="shared" si="91"/>
        <v>160</v>
      </c>
      <c r="W192" s="4"/>
    </row>
    <row r="193" spans="1:23" s="5" customFormat="1" ht="12" customHeight="1">
      <c r="A193" s="18"/>
      <c r="B193" s="98" t="s">
        <v>20</v>
      </c>
      <c r="C193" s="13"/>
      <c r="D193" s="13"/>
      <c r="E193" s="13"/>
      <c r="F193" s="13"/>
      <c r="G193" s="13"/>
      <c r="H193" s="26"/>
      <c r="I193" s="4"/>
      <c r="J193" s="4"/>
      <c r="K193" s="4"/>
      <c r="L193" s="4"/>
      <c r="M193" s="26">
        <v>600</v>
      </c>
      <c r="N193" s="4">
        <f t="shared" si="84"/>
        <v>390</v>
      </c>
      <c r="O193" s="4">
        <f t="shared" si="85"/>
        <v>90</v>
      </c>
      <c r="P193" s="4">
        <f t="shared" si="86"/>
        <v>60</v>
      </c>
      <c r="Q193" s="4">
        <f t="shared" si="87"/>
        <v>60</v>
      </c>
      <c r="R193" s="26">
        <v>1300</v>
      </c>
      <c r="S193" s="4">
        <f t="shared" si="88"/>
        <v>845</v>
      </c>
      <c r="T193" s="4">
        <f t="shared" si="89"/>
        <v>195</v>
      </c>
      <c r="U193" s="4">
        <f t="shared" si="90"/>
        <v>130</v>
      </c>
      <c r="V193" s="4">
        <f t="shared" si="91"/>
        <v>130</v>
      </c>
      <c r="W193" s="4"/>
    </row>
    <row r="194" spans="1:23" s="5" customFormat="1" ht="12" customHeight="1">
      <c r="A194" s="18"/>
      <c r="B194" s="98" t="s">
        <v>21</v>
      </c>
      <c r="C194" s="13"/>
      <c r="D194" s="13"/>
      <c r="E194" s="13"/>
      <c r="F194" s="13"/>
      <c r="G194" s="13"/>
      <c r="H194" s="26"/>
      <c r="I194" s="4"/>
      <c r="J194" s="4"/>
      <c r="K194" s="4"/>
      <c r="L194" s="4"/>
      <c r="M194" s="26">
        <v>320</v>
      </c>
      <c r="N194" s="4">
        <f t="shared" si="84"/>
        <v>208</v>
      </c>
      <c r="O194" s="4">
        <f t="shared" si="85"/>
        <v>48</v>
      </c>
      <c r="P194" s="4">
        <f t="shared" si="86"/>
        <v>32</v>
      </c>
      <c r="Q194" s="4">
        <f t="shared" si="87"/>
        <v>32</v>
      </c>
      <c r="R194" s="26"/>
      <c r="S194" s="4"/>
      <c r="T194" s="4"/>
      <c r="U194" s="4"/>
      <c r="V194" s="4"/>
      <c r="W194" s="4"/>
    </row>
    <row r="195" spans="1:23" s="5" customFormat="1" ht="12" customHeight="1">
      <c r="A195" s="18"/>
      <c r="B195" s="98" t="s">
        <v>37</v>
      </c>
      <c r="C195" s="13"/>
      <c r="D195" s="13"/>
      <c r="E195" s="13"/>
      <c r="F195" s="13"/>
      <c r="G195" s="13"/>
      <c r="H195" s="26"/>
      <c r="I195" s="4"/>
      <c r="J195" s="4"/>
      <c r="K195" s="4"/>
      <c r="L195" s="4"/>
      <c r="M195" s="26">
        <v>300</v>
      </c>
      <c r="N195" s="4">
        <f>M195*0.65</f>
        <v>195</v>
      </c>
      <c r="O195" s="4">
        <f>M195*0.15</f>
        <v>45</v>
      </c>
      <c r="P195" s="4">
        <f>M195*0.1</f>
        <v>30</v>
      </c>
      <c r="Q195" s="4">
        <f>M195*0.1</f>
        <v>30</v>
      </c>
      <c r="R195" s="26">
        <v>320</v>
      </c>
      <c r="S195" s="4">
        <f t="shared" si="88"/>
        <v>208</v>
      </c>
      <c r="T195" s="4">
        <f t="shared" si="89"/>
        <v>48</v>
      </c>
      <c r="U195" s="4">
        <f t="shared" si="90"/>
        <v>32</v>
      </c>
      <c r="V195" s="4">
        <f t="shared" si="91"/>
        <v>32</v>
      </c>
      <c r="W195" s="4"/>
    </row>
    <row r="196" spans="1:23" s="5" customFormat="1" ht="12" customHeight="1">
      <c r="A196" s="18"/>
      <c r="B196" s="98" t="s">
        <v>22</v>
      </c>
      <c r="C196" s="13"/>
      <c r="D196" s="13"/>
      <c r="E196" s="13"/>
      <c r="F196" s="13"/>
      <c r="G196" s="13"/>
      <c r="H196" s="26">
        <v>280</v>
      </c>
      <c r="I196" s="4">
        <f>H196*0.65</f>
        <v>182</v>
      </c>
      <c r="J196" s="4">
        <f>H196*0.15</f>
        <v>42</v>
      </c>
      <c r="K196" s="4">
        <f>H196*0.1</f>
        <v>28</v>
      </c>
      <c r="L196" s="4">
        <f>H196*0.1</f>
        <v>28</v>
      </c>
      <c r="M196" s="26">
        <v>900</v>
      </c>
      <c r="N196" s="4">
        <f t="shared" si="84"/>
        <v>585</v>
      </c>
      <c r="O196" s="4">
        <f t="shared" si="85"/>
        <v>135</v>
      </c>
      <c r="P196" s="4">
        <f t="shared" si="86"/>
        <v>90</v>
      </c>
      <c r="Q196" s="4">
        <f t="shared" si="87"/>
        <v>90</v>
      </c>
      <c r="R196" s="26">
        <v>1600</v>
      </c>
      <c r="S196" s="4">
        <f t="shared" si="88"/>
        <v>1040</v>
      </c>
      <c r="T196" s="4">
        <f t="shared" si="89"/>
        <v>240</v>
      </c>
      <c r="U196" s="4">
        <f t="shared" si="90"/>
        <v>160</v>
      </c>
      <c r="V196" s="4">
        <f t="shared" si="91"/>
        <v>160</v>
      </c>
      <c r="W196" s="4"/>
    </row>
    <row r="197" spans="1:23" s="5" customFormat="1" ht="12" customHeight="1">
      <c r="A197" s="18"/>
      <c r="B197" s="98" t="s">
        <v>23</v>
      </c>
      <c r="C197" s="13"/>
      <c r="D197" s="13"/>
      <c r="E197" s="13"/>
      <c r="F197" s="13"/>
      <c r="G197" s="13"/>
      <c r="H197" s="26"/>
      <c r="I197" s="4"/>
      <c r="J197" s="4"/>
      <c r="K197" s="4"/>
      <c r="L197" s="4"/>
      <c r="M197" s="26">
        <v>300</v>
      </c>
      <c r="N197" s="4">
        <f t="shared" si="84"/>
        <v>195</v>
      </c>
      <c r="O197" s="4">
        <f t="shared" si="85"/>
        <v>45</v>
      </c>
      <c r="P197" s="4">
        <f t="shared" si="86"/>
        <v>30</v>
      </c>
      <c r="Q197" s="4">
        <f t="shared" si="87"/>
        <v>30</v>
      </c>
      <c r="R197" s="26">
        <v>320</v>
      </c>
      <c r="S197" s="4">
        <f t="shared" si="88"/>
        <v>208</v>
      </c>
      <c r="T197" s="4">
        <f t="shared" si="89"/>
        <v>48</v>
      </c>
      <c r="U197" s="4">
        <f t="shared" si="90"/>
        <v>32</v>
      </c>
      <c r="V197" s="4">
        <f t="shared" si="91"/>
        <v>32</v>
      </c>
      <c r="W197" s="4"/>
    </row>
    <row r="198" spans="1:23" s="5" customFormat="1" ht="12" customHeight="1">
      <c r="A198" s="18"/>
      <c r="B198" s="98" t="s">
        <v>24</v>
      </c>
      <c r="C198" s="13"/>
      <c r="D198" s="13"/>
      <c r="E198" s="13"/>
      <c r="F198" s="13"/>
      <c r="G198" s="13"/>
      <c r="H198" s="26"/>
      <c r="I198" s="4"/>
      <c r="J198" s="4"/>
      <c r="K198" s="4"/>
      <c r="L198" s="4"/>
      <c r="M198" s="26">
        <v>300</v>
      </c>
      <c r="N198" s="4">
        <f t="shared" si="84"/>
        <v>195</v>
      </c>
      <c r="O198" s="4">
        <f t="shared" si="85"/>
        <v>45</v>
      </c>
      <c r="P198" s="4">
        <f t="shared" si="86"/>
        <v>30</v>
      </c>
      <c r="Q198" s="4">
        <f t="shared" si="87"/>
        <v>30</v>
      </c>
      <c r="R198" s="26"/>
      <c r="S198" s="4"/>
      <c r="T198" s="4"/>
      <c r="U198" s="4"/>
      <c r="V198" s="4"/>
      <c r="W198" s="4"/>
    </row>
    <row r="199" spans="1:23" s="5" customFormat="1" ht="12" customHeight="1">
      <c r="A199" s="18"/>
      <c r="B199" s="98" t="s">
        <v>25</v>
      </c>
      <c r="C199" s="13"/>
      <c r="D199" s="13"/>
      <c r="E199" s="13"/>
      <c r="F199" s="13"/>
      <c r="G199" s="13"/>
      <c r="H199" s="26"/>
      <c r="I199" s="4"/>
      <c r="J199" s="4"/>
      <c r="K199" s="4"/>
      <c r="L199" s="4"/>
      <c r="M199" s="26">
        <v>300</v>
      </c>
      <c r="N199" s="4">
        <f t="shared" si="84"/>
        <v>195</v>
      </c>
      <c r="O199" s="4">
        <f t="shared" si="85"/>
        <v>45</v>
      </c>
      <c r="P199" s="4">
        <f t="shared" si="86"/>
        <v>30</v>
      </c>
      <c r="Q199" s="4">
        <f t="shared" si="87"/>
        <v>30</v>
      </c>
      <c r="R199" s="26">
        <v>320</v>
      </c>
      <c r="S199" s="4">
        <f t="shared" si="88"/>
        <v>208</v>
      </c>
      <c r="T199" s="4">
        <f t="shared" si="89"/>
        <v>48</v>
      </c>
      <c r="U199" s="4">
        <f t="shared" si="90"/>
        <v>32</v>
      </c>
      <c r="V199" s="4">
        <f t="shared" si="91"/>
        <v>32</v>
      </c>
      <c r="W199" s="4"/>
    </row>
    <row r="200" spans="1:23" s="5" customFormat="1" ht="12" customHeight="1">
      <c r="A200" s="18"/>
      <c r="B200" s="98" t="s">
        <v>27</v>
      </c>
      <c r="C200" s="13"/>
      <c r="D200" s="13"/>
      <c r="E200" s="13"/>
      <c r="F200" s="13"/>
      <c r="G200" s="13"/>
      <c r="H200" s="26"/>
      <c r="I200" s="4"/>
      <c r="J200" s="4"/>
      <c r="K200" s="4"/>
      <c r="L200" s="4"/>
      <c r="M200" s="26">
        <v>600</v>
      </c>
      <c r="N200" s="4">
        <f t="shared" si="84"/>
        <v>390</v>
      </c>
      <c r="O200" s="4">
        <f t="shared" si="85"/>
        <v>90</v>
      </c>
      <c r="P200" s="4">
        <f t="shared" si="86"/>
        <v>60</v>
      </c>
      <c r="Q200" s="4">
        <f t="shared" si="87"/>
        <v>60</v>
      </c>
      <c r="R200" s="26">
        <v>1200</v>
      </c>
      <c r="S200" s="4">
        <f t="shared" si="88"/>
        <v>780</v>
      </c>
      <c r="T200" s="4">
        <f t="shared" si="89"/>
        <v>180</v>
      </c>
      <c r="U200" s="4">
        <f t="shared" si="90"/>
        <v>120</v>
      </c>
      <c r="V200" s="4">
        <f t="shared" si="91"/>
        <v>120</v>
      </c>
      <c r="W200" s="4"/>
    </row>
    <row r="201" spans="1:23" s="5" customFormat="1" ht="12" customHeight="1">
      <c r="A201" s="18"/>
      <c r="B201" s="98" t="s">
        <v>28</v>
      </c>
      <c r="C201" s="13"/>
      <c r="D201" s="13"/>
      <c r="E201" s="13"/>
      <c r="F201" s="13"/>
      <c r="G201" s="13"/>
      <c r="H201" s="26"/>
      <c r="I201" s="4"/>
      <c r="J201" s="4"/>
      <c r="K201" s="4"/>
      <c r="L201" s="4"/>
      <c r="M201" s="26">
        <v>300</v>
      </c>
      <c r="N201" s="4">
        <f t="shared" si="84"/>
        <v>195</v>
      </c>
      <c r="O201" s="4">
        <f t="shared" si="85"/>
        <v>45</v>
      </c>
      <c r="P201" s="4">
        <f t="shared" si="86"/>
        <v>30</v>
      </c>
      <c r="Q201" s="4">
        <f t="shared" si="87"/>
        <v>30</v>
      </c>
      <c r="R201" s="26">
        <v>640</v>
      </c>
      <c r="S201" s="4">
        <f t="shared" si="88"/>
        <v>416</v>
      </c>
      <c r="T201" s="4">
        <f t="shared" si="89"/>
        <v>96</v>
      </c>
      <c r="U201" s="4">
        <f>R201*0.1</f>
        <v>64</v>
      </c>
      <c r="V201" s="4">
        <f t="shared" si="91"/>
        <v>64</v>
      </c>
      <c r="W201" s="4"/>
    </row>
    <row r="202" spans="1:23" s="5" customFormat="1" ht="12" customHeight="1">
      <c r="A202" s="68"/>
      <c r="B202" s="106" t="s">
        <v>34</v>
      </c>
      <c r="C202" s="107"/>
      <c r="D202" s="107"/>
      <c r="E202" s="107"/>
      <c r="F202" s="107"/>
      <c r="G202" s="107"/>
      <c r="H202" s="105">
        <f>SUM(H184:H201)</f>
        <v>840</v>
      </c>
      <c r="I202" s="105">
        <f aca="true" t="shared" si="92" ref="I202:V202">SUM(I184:I201)</f>
        <v>546</v>
      </c>
      <c r="J202" s="105">
        <f t="shared" si="92"/>
        <v>126</v>
      </c>
      <c r="K202" s="105">
        <f t="shared" si="92"/>
        <v>84</v>
      </c>
      <c r="L202" s="105">
        <f t="shared" si="92"/>
        <v>84</v>
      </c>
      <c r="M202" s="105">
        <f t="shared" si="92"/>
        <v>9120</v>
      </c>
      <c r="N202" s="105">
        <f t="shared" si="92"/>
        <v>5928</v>
      </c>
      <c r="O202" s="105">
        <f t="shared" si="92"/>
        <v>1368</v>
      </c>
      <c r="P202" s="105">
        <f t="shared" si="92"/>
        <v>912</v>
      </c>
      <c r="Q202" s="105">
        <f t="shared" si="92"/>
        <v>912</v>
      </c>
      <c r="R202" s="105">
        <f>SUM(R184:R201)</f>
        <v>11080</v>
      </c>
      <c r="S202" s="105">
        <f t="shared" si="92"/>
        <v>7202</v>
      </c>
      <c r="T202" s="105">
        <f t="shared" si="92"/>
        <v>1662</v>
      </c>
      <c r="U202" s="105">
        <f t="shared" si="92"/>
        <v>1108</v>
      </c>
      <c r="V202" s="105">
        <f t="shared" si="92"/>
        <v>1108</v>
      </c>
      <c r="W202" s="105"/>
    </row>
    <row r="203" spans="1:23" s="2" customFormat="1" ht="69.75" customHeight="1">
      <c r="A203" s="255" t="s">
        <v>80</v>
      </c>
      <c r="B203" s="63" t="s">
        <v>79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0" t="s">
        <v>85</v>
      </c>
    </row>
    <row r="204" spans="1:23" s="2" customFormat="1" ht="12" customHeight="1">
      <c r="A204" s="256"/>
      <c r="B204" s="90" t="s">
        <v>35</v>
      </c>
      <c r="C204" s="3"/>
      <c r="D204" s="3"/>
      <c r="E204" s="3"/>
      <c r="F204" s="3"/>
      <c r="G204" s="3"/>
      <c r="H204" s="26">
        <v>2240</v>
      </c>
      <c r="I204" s="4">
        <f>H204*0.65</f>
        <v>1456</v>
      </c>
      <c r="J204" s="4">
        <f>H204*0.15</f>
        <v>336</v>
      </c>
      <c r="K204" s="4">
        <f>H204*0.1</f>
        <v>224</v>
      </c>
      <c r="L204" s="4">
        <f>H204*0.1</f>
        <v>224</v>
      </c>
      <c r="M204" s="4"/>
      <c r="N204" s="3"/>
      <c r="O204" s="3"/>
      <c r="P204" s="3"/>
      <c r="Q204" s="3"/>
      <c r="R204" s="26"/>
      <c r="S204" s="4"/>
      <c r="T204" s="4"/>
      <c r="U204" s="4"/>
      <c r="V204" s="4"/>
      <c r="W204" s="4">
        <v>1.3</v>
      </c>
    </row>
    <row r="205" spans="1:23" s="2" customFormat="1" ht="12" customHeight="1">
      <c r="A205" s="256"/>
      <c r="B205" s="90" t="s">
        <v>15</v>
      </c>
      <c r="C205" s="3"/>
      <c r="D205" s="3"/>
      <c r="E205" s="3"/>
      <c r="F205" s="3"/>
      <c r="G205" s="3"/>
      <c r="H205" s="26"/>
      <c r="I205" s="4"/>
      <c r="J205" s="4"/>
      <c r="K205" s="4"/>
      <c r="L205" s="4"/>
      <c r="M205" s="26">
        <v>4500</v>
      </c>
      <c r="N205" s="4">
        <f>M205*0.65</f>
        <v>2925</v>
      </c>
      <c r="O205" s="4">
        <f>M205*0.15</f>
        <v>675</v>
      </c>
      <c r="P205" s="4">
        <f>M205*0.1</f>
        <v>450</v>
      </c>
      <c r="Q205" s="4">
        <f>M205*0.1</f>
        <v>450</v>
      </c>
      <c r="R205" s="26"/>
      <c r="S205" s="4"/>
      <c r="T205" s="4"/>
      <c r="U205" s="4"/>
      <c r="V205" s="4"/>
      <c r="W205" s="4">
        <v>2.5</v>
      </c>
    </row>
    <row r="206" spans="1:23" s="2" customFormat="1" ht="12" customHeight="1">
      <c r="A206" s="256"/>
      <c r="B206" s="90" t="s">
        <v>20</v>
      </c>
      <c r="C206" s="3"/>
      <c r="D206" s="3"/>
      <c r="E206" s="3"/>
      <c r="F206" s="3"/>
      <c r="G206" s="3"/>
      <c r="H206" s="26">
        <v>1340</v>
      </c>
      <c r="I206" s="4">
        <f>H206*0.65</f>
        <v>871</v>
      </c>
      <c r="J206" s="4">
        <f>H206*0.15</f>
        <v>201</v>
      </c>
      <c r="K206" s="4">
        <f>H206*0.1</f>
        <v>134</v>
      </c>
      <c r="L206" s="4">
        <f>H206*0.1</f>
        <v>134</v>
      </c>
      <c r="M206" s="26"/>
      <c r="N206" s="4"/>
      <c r="O206" s="4"/>
      <c r="P206" s="4"/>
      <c r="Q206" s="4"/>
      <c r="R206" s="26"/>
      <c r="S206" s="4"/>
      <c r="T206" s="4"/>
      <c r="U206" s="4"/>
      <c r="V206" s="4"/>
      <c r="W206" s="4">
        <v>1.4</v>
      </c>
    </row>
    <row r="207" spans="1:23" s="2" customFormat="1" ht="12" customHeight="1">
      <c r="A207" s="256"/>
      <c r="B207" s="90" t="s">
        <v>37</v>
      </c>
      <c r="C207" s="3"/>
      <c r="D207" s="3"/>
      <c r="E207" s="3"/>
      <c r="F207" s="3"/>
      <c r="G207" s="3"/>
      <c r="H207" s="26"/>
      <c r="I207" s="4"/>
      <c r="J207" s="4"/>
      <c r="K207" s="4"/>
      <c r="L207" s="4"/>
      <c r="M207" s="26">
        <v>4500</v>
      </c>
      <c r="N207" s="4">
        <f>M207*0.65</f>
        <v>2925</v>
      </c>
      <c r="O207" s="4">
        <f>M207*0.15</f>
        <v>675</v>
      </c>
      <c r="P207" s="4">
        <f>M207*0.1</f>
        <v>450</v>
      </c>
      <c r="Q207" s="4">
        <f>M207*0.1</f>
        <v>450</v>
      </c>
      <c r="R207" s="26"/>
      <c r="S207" s="4"/>
      <c r="T207" s="4"/>
      <c r="U207" s="4"/>
      <c r="V207" s="4"/>
      <c r="W207" s="4">
        <v>0.9</v>
      </c>
    </row>
    <row r="208" spans="1:23" s="2" customFormat="1" ht="12" customHeight="1">
      <c r="A208" s="256"/>
      <c r="B208" s="90" t="s">
        <v>26</v>
      </c>
      <c r="C208" s="3"/>
      <c r="D208" s="3"/>
      <c r="E208" s="3"/>
      <c r="F208" s="3"/>
      <c r="G208" s="3"/>
      <c r="H208" s="26"/>
      <c r="I208" s="4"/>
      <c r="J208" s="4"/>
      <c r="K208" s="4"/>
      <c r="L208" s="4"/>
      <c r="M208" s="26"/>
      <c r="N208" s="4"/>
      <c r="O208" s="4"/>
      <c r="P208" s="4"/>
      <c r="Q208" s="4"/>
      <c r="R208" s="26">
        <v>4900</v>
      </c>
      <c r="S208" s="4">
        <f>R208*0.65</f>
        <v>3185</v>
      </c>
      <c r="T208" s="4">
        <f>R208*0.15</f>
        <v>735</v>
      </c>
      <c r="U208" s="4">
        <f>R208*0.1</f>
        <v>490</v>
      </c>
      <c r="V208" s="4">
        <f>R208*0.1</f>
        <v>490</v>
      </c>
      <c r="W208" s="4">
        <v>2.5</v>
      </c>
    </row>
    <row r="209" spans="1:23" s="2" customFormat="1" ht="12" customHeight="1">
      <c r="A209" s="256"/>
      <c r="B209" s="90" t="s">
        <v>32</v>
      </c>
      <c r="C209" s="3"/>
      <c r="D209" s="3"/>
      <c r="E209" s="3"/>
      <c r="F209" s="3"/>
      <c r="G209" s="3"/>
      <c r="H209" s="26"/>
      <c r="I209" s="4"/>
      <c r="J209" s="4"/>
      <c r="K209" s="4"/>
      <c r="L209" s="4"/>
      <c r="M209" s="26"/>
      <c r="N209" s="4"/>
      <c r="O209" s="4"/>
      <c r="P209" s="4"/>
      <c r="Q209" s="4"/>
      <c r="R209" s="26">
        <v>10500</v>
      </c>
      <c r="S209" s="4">
        <f>R209*0.65</f>
        <v>6825</v>
      </c>
      <c r="T209" s="4">
        <f>R209*0.15</f>
        <v>1575</v>
      </c>
      <c r="U209" s="4">
        <f>R209*0.1</f>
        <v>1050</v>
      </c>
      <c r="V209" s="4">
        <f>R209*0.1</f>
        <v>1050</v>
      </c>
      <c r="W209" s="22">
        <v>5</v>
      </c>
    </row>
    <row r="210" spans="1:23" s="2" customFormat="1" ht="12" customHeight="1">
      <c r="A210" s="256"/>
      <c r="B210" s="103" t="s">
        <v>34</v>
      </c>
      <c r="C210" s="104"/>
      <c r="D210" s="104"/>
      <c r="E210" s="104"/>
      <c r="F210" s="104"/>
      <c r="G210" s="104"/>
      <c r="H210" s="105">
        <f>SUM(H204:H209)</f>
        <v>3580</v>
      </c>
      <c r="I210" s="105">
        <f aca="true" t="shared" si="93" ref="I210:V210">SUM(I204:I209)</f>
        <v>2327</v>
      </c>
      <c r="J210" s="105">
        <f t="shared" si="93"/>
        <v>537</v>
      </c>
      <c r="K210" s="105">
        <f t="shared" si="93"/>
        <v>358</v>
      </c>
      <c r="L210" s="105">
        <f t="shared" si="93"/>
        <v>358</v>
      </c>
      <c r="M210" s="105">
        <f t="shared" si="93"/>
        <v>9000</v>
      </c>
      <c r="N210" s="105">
        <f t="shared" si="93"/>
        <v>5850</v>
      </c>
      <c r="O210" s="105">
        <f t="shared" si="93"/>
        <v>1350</v>
      </c>
      <c r="P210" s="105">
        <f t="shared" si="93"/>
        <v>900</v>
      </c>
      <c r="Q210" s="105">
        <f t="shared" si="93"/>
        <v>900</v>
      </c>
      <c r="R210" s="105">
        <f t="shared" si="93"/>
        <v>15400</v>
      </c>
      <c r="S210" s="105">
        <f t="shared" si="93"/>
        <v>10010</v>
      </c>
      <c r="T210" s="105">
        <f t="shared" si="93"/>
        <v>2310</v>
      </c>
      <c r="U210" s="105">
        <f t="shared" si="93"/>
        <v>1540</v>
      </c>
      <c r="V210" s="105">
        <f t="shared" si="93"/>
        <v>1540</v>
      </c>
      <c r="W210" s="105">
        <f>SUM(W204:W209)</f>
        <v>13.6</v>
      </c>
    </row>
    <row r="211" spans="1:23" s="2" customFormat="1" ht="57.75" customHeight="1">
      <c r="A211" s="256"/>
      <c r="B211" s="96" t="s">
        <v>81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0" t="s">
        <v>84</v>
      </c>
    </row>
    <row r="212" spans="1:23" s="2" customFormat="1" ht="12" customHeight="1">
      <c r="A212" s="17"/>
      <c r="B212" s="97" t="s">
        <v>53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26"/>
      <c r="N212" s="4"/>
      <c r="O212" s="4"/>
      <c r="P212" s="4"/>
      <c r="Q212" s="4"/>
      <c r="R212" s="26">
        <v>640</v>
      </c>
      <c r="S212" s="4">
        <f>R212*0.65</f>
        <v>416</v>
      </c>
      <c r="T212" s="4">
        <f>R212*0.15</f>
        <v>96</v>
      </c>
      <c r="U212" s="4">
        <f>R212*0.1</f>
        <v>64</v>
      </c>
      <c r="V212" s="4">
        <f>R212*0.1</f>
        <v>64</v>
      </c>
      <c r="W212" s="4">
        <v>0.5</v>
      </c>
    </row>
    <row r="213" spans="1:23" s="2" customFormat="1" ht="12" customHeight="1">
      <c r="A213" s="17"/>
      <c r="B213" s="102" t="s">
        <v>30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6"/>
      <c r="N213" s="4"/>
      <c r="O213" s="4"/>
      <c r="P213" s="4"/>
      <c r="Q213" s="4"/>
      <c r="R213" s="26">
        <v>590</v>
      </c>
      <c r="S213" s="4">
        <f>R213*0.65</f>
        <v>383.5</v>
      </c>
      <c r="T213" s="4">
        <f>R213*0.15</f>
        <v>88.5</v>
      </c>
      <c r="U213" s="4">
        <f>R213*0.1</f>
        <v>59</v>
      </c>
      <c r="V213" s="4">
        <f>R213*0.1</f>
        <v>59</v>
      </c>
      <c r="W213" s="4">
        <v>0.3</v>
      </c>
    </row>
    <row r="214" spans="1:23" s="5" customFormat="1" ht="12" customHeight="1">
      <c r="A214" s="18"/>
      <c r="B214" s="98" t="s">
        <v>33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42">
        <v>620</v>
      </c>
      <c r="N214" s="7">
        <f>M214*0.65</f>
        <v>403</v>
      </c>
      <c r="O214" s="7">
        <f>M214*0.15</f>
        <v>93</v>
      </c>
      <c r="P214" s="7">
        <f>M214*0.1</f>
        <v>62</v>
      </c>
      <c r="Q214" s="7">
        <f>M214*0.1</f>
        <v>62</v>
      </c>
      <c r="R214" s="42"/>
      <c r="S214" s="7"/>
      <c r="T214" s="7"/>
      <c r="U214" s="7"/>
      <c r="V214" s="7"/>
      <c r="W214" s="7">
        <v>0.5</v>
      </c>
    </row>
    <row r="215" spans="1:23" s="5" customFormat="1" ht="12" customHeight="1">
      <c r="A215" s="68"/>
      <c r="B215" s="103" t="s">
        <v>34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10">
        <f>SUM(M212:M214)</f>
        <v>620</v>
      </c>
      <c r="N215" s="110">
        <f aca="true" t="shared" si="94" ref="N215:W215">SUM(N212:N214)</f>
        <v>403</v>
      </c>
      <c r="O215" s="110">
        <f t="shared" si="94"/>
        <v>93</v>
      </c>
      <c r="P215" s="110">
        <f t="shared" si="94"/>
        <v>62</v>
      </c>
      <c r="Q215" s="110">
        <f t="shared" si="94"/>
        <v>62</v>
      </c>
      <c r="R215" s="110">
        <f t="shared" si="94"/>
        <v>1230</v>
      </c>
      <c r="S215" s="110">
        <f t="shared" si="94"/>
        <v>799.5</v>
      </c>
      <c r="T215" s="110">
        <f t="shared" si="94"/>
        <v>184.5</v>
      </c>
      <c r="U215" s="110">
        <f t="shared" si="94"/>
        <v>123</v>
      </c>
      <c r="V215" s="110">
        <f t="shared" si="94"/>
        <v>123</v>
      </c>
      <c r="W215" s="110">
        <f t="shared" si="94"/>
        <v>1.3</v>
      </c>
    </row>
    <row r="216" spans="1:25" s="39" customFormat="1" ht="57.75" customHeight="1">
      <c r="A216" s="14"/>
      <c r="B216" s="121" t="s">
        <v>48</v>
      </c>
      <c r="C216" s="122">
        <f>SUM(C31,C64,C83,C92,C112,C122,C132,C162,C182,C202,C210,C215)</f>
        <v>100066.5</v>
      </c>
      <c r="D216" s="122">
        <f aca="true" t="shared" si="95" ref="D216:V216">SUM(D31,D64,D83,D92,D112,D122,D132,D162,D182,D202,D210,D215)</f>
        <v>34229.1</v>
      </c>
      <c r="E216" s="122">
        <f t="shared" si="95"/>
        <v>49999.9</v>
      </c>
      <c r="F216" s="122">
        <f t="shared" si="95"/>
        <v>5837.9</v>
      </c>
      <c r="G216" s="122">
        <f t="shared" si="95"/>
        <v>9999.6</v>
      </c>
      <c r="H216" s="122">
        <f t="shared" si="95"/>
        <v>146520</v>
      </c>
      <c r="I216" s="122">
        <f t="shared" si="95"/>
        <v>98205.5</v>
      </c>
      <c r="J216" s="122">
        <f t="shared" si="95"/>
        <v>21980.5</v>
      </c>
      <c r="K216" s="122">
        <f t="shared" si="95"/>
        <v>12692</v>
      </c>
      <c r="L216" s="122">
        <f t="shared" si="95"/>
        <v>13642</v>
      </c>
      <c r="M216" s="122">
        <f t="shared" si="95"/>
        <v>96240</v>
      </c>
      <c r="N216" s="122">
        <f t="shared" si="95"/>
        <v>66096</v>
      </c>
      <c r="O216" s="122">
        <f t="shared" si="95"/>
        <v>14436</v>
      </c>
      <c r="P216" s="122">
        <f t="shared" si="95"/>
        <v>7210</v>
      </c>
      <c r="Q216" s="122">
        <f t="shared" si="95"/>
        <v>8498</v>
      </c>
      <c r="R216" s="122">
        <f t="shared" si="95"/>
        <v>80060</v>
      </c>
      <c r="S216" s="122">
        <f t="shared" si="95"/>
        <v>55189</v>
      </c>
      <c r="T216" s="122">
        <f t="shared" si="95"/>
        <v>12009</v>
      </c>
      <c r="U216" s="122">
        <f t="shared" si="95"/>
        <v>5876</v>
      </c>
      <c r="V216" s="122">
        <f t="shared" si="95"/>
        <v>6986</v>
      </c>
      <c r="W216" s="123" t="s">
        <v>99</v>
      </c>
      <c r="X216" s="258"/>
      <c r="Y216" s="259"/>
    </row>
    <row r="217" ht="12.75">
      <c r="Y217" s="131"/>
    </row>
    <row r="219" spans="3:15" ht="12.75">
      <c r="C219" t="s">
        <v>102</v>
      </c>
      <c r="O219" t="s">
        <v>49</v>
      </c>
    </row>
    <row r="221" ht="12.75">
      <c r="B221" s="30" t="s">
        <v>50</v>
      </c>
    </row>
    <row r="222" ht="12.75">
      <c r="B222" s="30" t="s">
        <v>103</v>
      </c>
    </row>
  </sheetData>
  <sheetProtection/>
  <mergeCells count="25">
    <mergeCell ref="A10:A20"/>
    <mergeCell ref="H7:H8"/>
    <mergeCell ref="A2:W2"/>
    <mergeCell ref="A3:W3"/>
    <mergeCell ref="A4:W4"/>
    <mergeCell ref="A6:A8"/>
    <mergeCell ref="B6:B8"/>
    <mergeCell ref="X216:Y216"/>
    <mergeCell ref="I7:L7"/>
    <mergeCell ref="S7:V7"/>
    <mergeCell ref="C7:C8"/>
    <mergeCell ref="M7:M8"/>
    <mergeCell ref="R7:R8"/>
    <mergeCell ref="W6:W8"/>
    <mergeCell ref="N7:Q7"/>
    <mergeCell ref="C6:V6"/>
    <mergeCell ref="D7:G7"/>
    <mergeCell ref="A203:A211"/>
    <mergeCell ref="A32:A40"/>
    <mergeCell ref="A163:A169"/>
    <mergeCell ref="A65:A73"/>
    <mergeCell ref="A113:A121"/>
    <mergeCell ref="A123:A134"/>
    <mergeCell ref="A93:A100"/>
    <mergeCell ref="A84:A91"/>
  </mergeCells>
  <printOptions/>
  <pageMargins left="0.38" right="0.15748031496062992" top="0.6692913385826772" bottom="0.38" header="0.5118110236220472" footer="0.38"/>
  <pageSetup horizontalDpi="2400" verticalDpi="2400" orientation="landscape" paperSize="9" scale="69" r:id="rId1"/>
  <rowBreaks count="4" manualBreakCount="4">
    <brk id="35" max="22" man="1"/>
    <brk id="83" max="22" man="1"/>
    <brk id="122" max="22" man="1"/>
    <brk id="20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728"/>
  <sheetViews>
    <sheetView tabSelected="1" view="pageBreakPreview" zoomScale="75" zoomScaleSheetLayoutView="75" zoomScalePageLayoutView="0" workbookViewId="0" topLeftCell="K1">
      <pane ySplit="10" topLeftCell="A92" activePane="bottomLeft" state="frozen"/>
      <selection pane="topLeft" activeCell="A1" sqref="A1"/>
      <selection pane="bottomLeft" activeCell="AC2" sqref="AC2"/>
    </sheetView>
  </sheetViews>
  <sheetFormatPr defaultColWidth="9.00390625" defaultRowHeight="12.75"/>
  <cols>
    <col min="1" max="1" width="10.25390625" style="0" customWidth="1"/>
    <col min="2" max="2" width="15.00390625" style="0" customWidth="1"/>
    <col min="3" max="3" width="13.625" style="0" customWidth="1"/>
    <col min="4" max="4" width="7.25390625" style="0" customWidth="1"/>
    <col min="5" max="6" width="7.125" style="0" customWidth="1"/>
    <col min="7" max="7" width="6.375" style="0" customWidth="1"/>
    <col min="8" max="8" width="6.125" style="0" customWidth="1"/>
    <col min="9" max="9" width="6.25390625" style="0" customWidth="1"/>
    <col min="10" max="10" width="5.75390625" style="0" customWidth="1"/>
    <col min="11" max="11" width="6.25390625" style="0" customWidth="1"/>
    <col min="12" max="12" width="7.125" style="0" customWidth="1"/>
    <col min="13" max="13" width="6.75390625" style="0" customWidth="1"/>
    <col min="14" max="14" width="6.00390625" style="0" customWidth="1"/>
    <col min="15" max="15" width="6.25390625" style="0" customWidth="1"/>
    <col min="16" max="16" width="6.00390625" style="0" customWidth="1"/>
    <col min="17" max="17" width="6.75390625" style="0" customWidth="1"/>
    <col min="18" max="18" width="7.25390625" style="0" customWidth="1"/>
    <col min="19" max="19" width="7.00390625" style="0" customWidth="1"/>
    <col min="20" max="21" width="6.25390625" style="0" customWidth="1"/>
    <col min="22" max="22" width="6.125" style="0" customWidth="1"/>
    <col min="23" max="23" width="6.875" style="0" customWidth="1"/>
    <col min="24" max="24" width="7.25390625" style="0" customWidth="1"/>
    <col min="25" max="25" width="6.75390625" style="0" customWidth="1"/>
    <col min="26" max="26" width="6.375" style="0" customWidth="1"/>
    <col min="27" max="27" width="6.25390625" style="0" customWidth="1"/>
    <col min="28" max="28" width="5.875" style="0" customWidth="1"/>
    <col min="29" max="29" width="6.375" style="0" customWidth="1"/>
    <col min="30" max="30" width="7.125" style="0" customWidth="1"/>
    <col min="31" max="33" width="6.25390625" style="0" customWidth="1"/>
    <col min="34" max="34" width="5.375" style="0" customWidth="1"/>
    <col min="35" max="35" width="6.625" style="0" customWidth="1"/>
    <col min="36" max="36" width="14.375" style="0" customWidth="1"/>
    <col min="37" max="37" width="6.375" style="0" customWidth="1"/>
    <col min="38" max="38" width="4.375" style="0" customWidth="1"/>
    <col min="39" max="40" width="4.25390625" style="0" customWidth="1"/>
    <col min="41" max="41" width="6.875" style="0" customWidth="1"/>
    <col min="42" max="42" width="6.00390625" style="0" customWidth="1"/>
    <col min="43" max="43" width="5.125" style="0" customWidth="1"/>
  </cols>
  <sheetData>
    <row r="1" ht="15.75">
      <c r="AH1" s="216" t="s">
        <v>226</v>
      </c>
    </row>
    <row r="3" spans="30:33" ht="12.75">
      <c r="AD3" s="134"/>
      <c r="AE3" s="134"/>
      <c r="AF3" s="134"/>
      <c r="AG3" s="134"/>
    </row>
    <row r="4" spans="1:36" ht="15">
      <c r="A4" s="267" t="s">
        <v>10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</row>
    <row r="5" spans="1:36" ht="15">
      <c r="A5" s="267" t="s">
        <v>104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</row>
    <row r="6" spans="1:36" ht="15">
      <c r="A6" s="277" t="s">
        <v>105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</row>
    <row r="7" spans="1:36" ht="10.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s="6" customFormat="1" ht="15.75" customHeight="1">
      <c r="A8" s="274" t="s">
        <v>207</v>
      </c>
      <c r="B8" s="274" t="s">
        <v>2</v>
      </c>
      <c r="C8" s="274" t="s">
        <v>121</v>
      </c>
      <c r="D8" s="274" t="s">
        <v>123</v>
      </c>
      <c r="E8" s="274" t="s">
        <v>131</v>
      </c>
      <c r="F8" s="281" t="s">
        <v>52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74" t="s">
        <v>12</v>
      </c>
    </row>
    <row r="9" spans="1:40" s="6" customFormat="1" ht="11.25">
      <c r="A9" s="274"/>
      <c r="B9" s="274"/>
      <c r="C9" s="274"/>
      <c r="D9" s="274"/>
      <c r="E9" s="274"/>
      <c r="F9" s="274" t="s">
        <v>55</v>
      </c>
      <c r="G9" s="278" t="s">
        <v>7</v>
      </c>
      <c r="H9" s="278"/>
      <c r="I9" s="278"/>
      <c r="J9" s="278"/>
      <c r="K9" s="278"/>
      <c r="L9" s="274" t="s">
        <v>55</v>
      </c>
      <c r="M9" s="278" t="s">
        <v>8</v>
      </c>
      <c r="N9" s="278"/>
      <c r="O9" s="278"/>
      <c r="P9" s="278"/>
      <c r="Q9" s="278"/>
      <c r="R9" s="274" t="s">
        <v>55</v>
      </c>
      <c r="S9" s="278" t="s">
        <v>106</v>
      </c>
      <c r="T9" s="278"/>
      <c r="U9" s="278"/>
      <c r="V9" s="278"/>
      <c r="W9" s="278"/>
      <c r="X9" s="274" t="s">
        <v>55</v>
      </c>
      <c r="Y9" s="278" t="s">
        <v>107</v>
      </c>
      <c r="Z9" s="278"/>
      <c r="AA9" s="278"/>
      <c r="AB9" s="278"/>
      <c r="AC9" s="278"/>
      <c r="AD9" s="274" t="s">
        <v>55</v>
      </c>
      <c r="AE9" s="278" t="s">
        <v>108</v>
      </c>
      <c r="AF9" s="278"/>
      <c r="AG9" s="278"/>
      <c r="AH9" s="278"/>
      <c r="AI9" s="278"/>
      <c r="AJ9" s="274"/>
      <c r="AK9" s="133"/>
      <c r="AL9" s="133"/>
      <c r="AM9" s="133"/>
      <c r="AN9" s="133"/>
    </row>
    <row r="10" spans="1:36" s="6" customFormat="1" ht="54.75" customHeight="1">
      <c r="A10" s="274"/>
      <c r="B10" s="274"/>
      <c r="C10" s="274"/>
      <c r="D10" s="274"/>
      <c r="E10" s="274"/>
      <c r="F10" s="274"/>
      <c r="G10" s="172" t="s">
        <v>133</v>
      </c>
      <c r="H10" s="172" t="s">
        <v>134</v>
      </c>
      <c r="I10" s="172" t="s">
        <v>135</v>
      </c>
      <c r="J10" s="172" t="s">
        <v>206</v>
      </c>
      <c r="K10" s="172" t="s">
        <v>132</v>
      </c>
      <c r="L10" s="274"/>
      <c r="M10" s="172" t="s">
        <v>133</v>
      </c>
      <c r="N10" s="172" t="s">
        <v>134</v>
      </c>
      <c r="O10" s="172" t="s">
        <v>135</v>
      </c>
      <c r="P10" s="172" t="s">
        <v>206</v>
      </c>
      <c r="Q10" s="172" t="s">
        <v>132</v>
      </c>
      <c r="R10" s="274"/>
      <c r="S10" s="172" t="s">
        <v>133</v>
      </c>
      <c r="T10" s="172" t="s">
        <v>134</v>
      </c>
      <c r="U10" s="172" t="s">
        <v>135</v>
      </c>
      <c r="V10" s="172" t="s">
        <v>206</v>
      </c>
      <c r="W10" s="172" t="s">
        <v>132</v>
      </c>
      <c r="X10" s="274"/>
      <c r="Y10" s="172" t="s">
        <v>133</v>
      </c>
      <c r="Z10" s="172" t="s">
        <v>134</v>
      </c>
      <c r="AA10" s="172" t="s">
        <v>135</v>
      </c>
      <c r="AB10" s="172" t="s">
        <v>206</v>
      </c>
      <c r="AC10" s="172" t="s">
        <v>132</v>
      </c>
      <c r="AD10" s="274"/>
      <c r="AE10" s="172" t="s">
        <v>133</v>
      </c>
      <c r="AF10" s="172" t="s">
        <v>134</v>
      </c>
      <c r="AG10" s="172" t="s">
        <v>135</v>
      </c>
      <c r="AH10" s="172" t="s">
        <v>206</v>
      </c>
      <c r="AI10" s="172" t="s">
        <v>132</v>
      </c>
      <c r="AJ10" s="274"/>
    </row>
    <row r="11" spans="1:36" s="75" customFormat="1" ht="12" customHeight="1">
      <c r="A11" s="219" t="s">
        <v>11</v>
      </c>
      <c r="B11" s="219">
        <v>1</v>
      </c>
      <c r="C11" s="219">
        <v>2</v>
      </c>
      <c r="D11" s="219">
        <v>3</v>
      </c>
      <c r="E11" s="219">
        <v>4</v>
      </c>
      <c r="F11" s="219">
        <v>5</v>
      </c>
      <c r="G11" s="219">
        <v>6</v>
      </c>
      <c r="H11" s="219">
        <v>7</v>
      </c>
      <c r="I11" s="219">
        <v>8</v>
      </c>
      <c r="J11" s="219">
        <v>9</v>
      </c>
      <c r="K11" s="219">
        <v>10</v>
      </c>
      <c r="L11" s="219">
        <v>11</v>
      </c>
      <c r="M11" s="219">
        <v>12</v>
      </c>
      <c r="N11" s="219">
        <v>13</v>
      </c>
      <c r="O11" s="219">
        <v>14</v>
      </c>
      <c r="P11" s="219">
        <v>15</v>
      </c>
      <c r="Q11" s="219">
        <v>16</v>
      </c>
      <c r="R11" s="219">
        <v>17</v>
      </c>
      <c r="S11" s="219">
        <v>18</v>
      </c>
      <c r="T11" s="219">
        <v>19</v>
      </c>
      <c r="U11" s="219">
        <v>20</v>
      </c>
      <c r="V11" s="219">
        <v>21</v>
      </c>
      <c r="W11" s="219">
        <v>22</v>
      </c>
      <c r="X11" s="219">
        <v>23</v>
      </c>
      <c r="Y11" s="219">
        <v>24</v>
      </c>
      <c r="Z11" s="219">
        <v>25</v>
      </c>
      <c r="AA11" s="219">
        <v>26</v>
      </c>
      <c r="AB11" s="219">
        <v>27</v>
      </c>
      <c r="AC11" s="219">
        <v>28</v>
      </c>
      <c r="AD11" s="219">
        <v>29</v>
      </c>
      <c r="AE11" s="219">
        <v>30</v>
      </c>
      <c r="AF11" s="219">
        <v>31</v>
      </c>
      <c r="AG11" s="219">
        <v>32</v>
      </c>
      <c r="AH11" s="219">
        <v>33</v>
      </c>
      <c r="AI11" s="219">
        <v>34</v>
      </c>
      <c r="AJ11" s="219">
        <v>35</v>
      </c>
    </row>
    <row r="12" spans="1:36" s="2" customFormat="1" ht="79.5" customHeight="1">
      <c r="A12" s="273" t="s">
        <v>227</v>
      </c>
      <c r="B12" s="220" t="s">
        <v>170</v>
      </c>
      <c r="C12" s="157"/>
      <c r="D12" s="215"/>
      <c r="E12" s="215"/>
      <c r="F12" s="221"/>
      <c r="G12" s="174"/>
      <c r="H12" s="174"/>
      <c r="I12" s="174"/>
      <c r="J12" s="174"/>
      <c r="K12" s="174"/>
      <c r="L12" s="174"/>
      <c r="M12" s="174"/>
      <c r="N12" s="174"/>
      <c r="O12" s="174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72" t="s">
        <v>160</v>
      </c>
    </row>
    <row r="13" spans="1:40" s="2" customFormat="1" ht="12" customHeight="1">
      <c r="A13" s="273"/>
      <c r="B13" s="157" t="s">
        <v>35</v>
      </c>
      <c r="C13" s="273" t="s">
        <v>115</v>
      </c>
      <c r="D13" s="197">
        <v>10</v>
      </c>
      <c r="E13" s="166">
        <v>5070</v>
      </c>
      <c r="F13" s="222">
        <v>680</v>
      </c>
      <c r="G13" s="197">
        <f>F13*0.4</f>
        <v>272</v>
      </c>
      <c r="H13" s="197">
        <f>F13*0.1</f>
        <v>68</v>
      </c>
      <c r="I13" s="197">
        <f>F13*0.1</f>
        <v>68</v>
      </c>
      <c r="J13" s="197">
        <f>F13*0.05</f>
        <v>34</v>
      </c>
      <c r="K13" s="197">
        <f>F13*0.35</f>
        <v>237.99999999999997</v>
      </c>
      <c r="L13" s="218">
        <v>400</v>
      </c>
      <c r="M13" s="197">
        <f>L13*0.4</f>
        <v>160</v>
      </c>
      <c r="N13" s="197">
        <f>L13*0.1</f>
        <v>40</v>
      </c>
      <c r="O13" s="197">
        <f>L13*0.1</f>
        <v>40</v>
      </c>
      <c r="P13" s="197">
        <f>L13*0.05</f>
        <v>20</v>
      </c>
      <c r="Q13" s="197">
        <f>L13*0.35</f>
        <v>140</v>
      </c>
      <c r="R13" s="218"/>
      <c r="S13" s="197"/>
      <c r="T13" s="197"/>
      <c r="U13" s="197"/>
      <c r="V13" s="197"/>
      <c r="W13" s="197"/>
      <c r="X13" s="135">
        <v>3000</v>
      </c>
      <c r="Y13" s="197">
        <f>X13*0.4</f>
        <v>1200</v>
      </c>
      <c r="Z13" s="197">
        <f>X13*0.1</f>
        <v>300</v>
      </c>
      <c r="AA13" s="197">
        <f>X13*0.1</f>
        <v>300</v>
      </c>
      <c r="AB13" s="197">
        <f>X13*0.05</f>
        <v>150</v>
      </c>
      <c r="AC13" s="197">
        <f>X13*0.35</f>
        <v>1050</v>
      </c>
      <c r="AD13" s="135">
        <v>990</v>
      </c>
      <c r="AE13" s="197">
        <f>AD13*0.4</f>
        <v>396</v>
      </c>
      <c r="AF13" s="197">
        <f>AD13*0.1</f>
        <v>99</v>
      </c>
      <c r="AG13" s="197">
        <f>AD13*0.1</f>
        <v>99</v>
      </c>
      <c r="AH13" s="197">
        <f>AD13*0.05</f>
        <v>49.5</v>
      </c>
      <c r="AI13" s="197">
        <f>AD13*0.35</f>
        <v>346.5</v>
      </c>
      <c r="AJ13" s="184">
        <v>0.434</v>
      </c>
      <c r="AK13" s="127"/>
      <c r="AL13" s="126"/>
      <c r="AN13" s="32"/>
    </row>
    <row r="14" spans="1:40" s="2" customFormat="1" ht="12" customHeight="1">
      <c r="A14" s="273"/>
      <c r="B14" s="157" t="s">
        <v>229</v>
      </c>
      <c r="C14" s="273"/>
      <c r="D14" s="197">
        <v>8</v>
      </c>
      <c r="E14" s="166">
        <v>9240</v>
      </c>
      <c r="F14" s="222"/>
      <c r="G14" s="197"/>
      <c r="H14" s="197"/>
      <c r="I14" s="197"/>
      <c r="J14" s="197"/>
      <c r="K14" s="197"/>
      <c r="L14" s="218"/>
      <c r="M14" s="197"/>
      <c r="N14" s="197"/>
      <c r="O14" s="197"/>
      <c r="P14" s="197"/>
      <c r="Q14" s="197"/>
      <c r="R14" s="218"/>
      <c r="S14" s="197"/>
      <c r="T14" s="197"/>
      <c r="U14" s="197"/>
      <c r="V14" s="197"/>
      <c r="W14" s="197"/>
      <c r="X14" s="135">
        <v>4520</v>
      </c>
      <c r="Y14" s="197">
        <f aca="true" t="shared" si="0" ref="Y14:Y32">X14*0.4</f>
        <v>1808</v>
      </c>
      <c r="Z14" s="197">
        <f aca="true" t="shared" si="1" ref="Z14:Z32">X14*0.1</f>
        <v>452</v>
      </c>
      <c r="AA14" s="197">
        <f aca="true" t="shared" si="2" ref="AA14:AA32">X14*0.1</f>
        <v>452</v>
      </c>
      <c r="AB14" s="197">
        <f aca="true" t="shared" si="3" ref="AB14:AB32">X14*0.05</f>
        <v>226</v>
      </c>
      <c r="AC14" s="197">
        <f aca="true" t="shared" si="4" ref="AC14:AC32">X14*0.35</f>
        <v>1582</v>
      </c>
      <c r="AD14" s="135">
        <v>4720</v>
      </c>
      <c r="AE14" s="197">
        <f aca="true" t="shared" si="5" ref="AE14:AE35">AD14*0.4</f>
        <v>1888</v>
      </c>
      <c r="AF14" s="197">
        <f aca="true" t="shared" si="6" ref="AF14:AF35">AD14*0.1</f>
        <v>472</v>
      </c>
      <c r="AG14" s="197">
        <f aca="true" t="shared" si="7" ref="AG14:AG35">AD14*0.1</f>
        <v>472</v>
      </c>
      <c r="AH14" s="197">
        <f aca="true" t="shared" si="8" ref="AH14:AH35">AD14*0.05</f>
        <v>236</v>
      </c>
      <c r="AI14" s="197">
        <f aca="true" t="shared" si="9" ref="AI14:AI35">AD14*0.35</f>
        <v>1652</v>
      </c>
      <c r="AJ14" s="184">
        <v>2.107</v>
      </c>
      <c r="AK14" s="127"/>
      <c r="AL14" s="126"/>
      <c r="AN14" s="32"/>
    </row>
    <row r="15" spans="1:40" s="2" customFormat="1" ht="12" customHeight="1">
      <c r="A15" s="273"/>
      <c r="B15" s="157" t="s">
        <v>14</v>
      </c>
      <c r="C15" s="273"/>
      <c r="D15" s="197">
        <v>9</v>
      </c>
      <c r="E15" s="166">
        <v>6440</v>
      </c>
      <c r="F15" s="222"/>
      <c r="G15" s="197"/>
      <c r="H15" s="197"/>
      <c r="I15" s="197"/>
      <c r="J15" s="197"/>
      <c r="K15" s="197"/>
      <c r="L15" s="218">
        <v>2590</v>
      </c>
      <c r="M15" s="197">
        <f aca="true" t="shared" si="10" ref="M15:M35">L15*0.4</f>
        <v>1036</v>
      </c>
      <c r="N15" s="197">
        <f aca="true" t="shared" si="11" ref="N15:N35">L15*0.1</f>
        <v>259</v>
      </c>
      <c r="O15" s="197">
        <f aca="true" t="shared" si="12" ref="O15:O35">L15*0.1</f>
        <v>259</v>
      </c>
      <c r="P15" s="197">
        <f aca="true" t="shared" si="13" ref="P15:P35">L15*0.05</f>
        <v>129.5</v>
      </c>
      <c r="Q15" s="197">
        <f aca="true" t="shared" si="14" ref="Q15:Q35">L15*0.35</f>
        <v>906.4999999999999</v>
      </c>
      <c r="R15" s="218">
        <v>350</v>
      </c>
      <c r="S15" s="197">
        <f aca="true" t="shared" si="15" ref="S15:S32">R15*0.4</f>
        <v>140</v>
      </c>
      <c r="T15" s="197">
        <f aca="true" t="shared" si="16" ref="T15:T32">R15*0.1</f>
        <v>35</v>
      </c>
      <c r="U15" s="197">
        <f aca="true" t="shared" si="17" ref="U15:U32">R15*0.1</f>
        <v>35</v>
      </c>
      <c r="V15" s="197">
        <f aca="true" t="shared" si="18" ref="V15:V32">R15*0.05</f>
        <v>17.5</v>
      </c>
      <c r="W15" s="197">
        <f aca="true" t="shared" si="19" ref="W15:W32">R15*0.35</f>
        <v>122.49999999999999</v>
      </c>
      <c r="X15" s="135">
        <v>3500</v>
      </c>
      <c r="Y15" s="197">
        <f t="shared" si="0"/>
        <v>1400</v>
      </c>
      <c r="Z15" s="197">
        <f t="shared" si="1"/>
        <v>350</v>
      </c>
      <c r="AA15" s="197">
        <f t="shared" si="2"/>
        <v>350</v>
      </c>
      <c r="AB15" s="197">
        <f t="shared" si="3"/>
        <v>175</v>
      </c>
      <c r="AC15" s="197">
        <f t="shared" si="4"/>
        <v>1225</v>
      </c>
      <c r="AD15" s="135"/>
      <c r="AE15" s="197"/>
      <c r="AF15" s="197"/>
      <c r="AG15" s="197"/>
      <c r="AH15" s="197"/>
      <c r="AI15" s="197"/>
      <c r="AJ15" s="184">
        <v>0.919</v>
      </c>
      <c r="AK15" s="127"/>
      <c r="AL15" s="126"/>
      <c r="AN15" s="32"/>
    </row>
    <row r="16" spans="1:40" s="2" customFormat="1" ht="12" customHeight="1">
      <c r="A16" s="273"/>
      <c r="B16" s="157" t="s">
        <v>15</v>
      </c>
      <c r="C16" s="273"/>
      <c r="D16" s="197">
        <v>43</v>
      </c>
      <c r="E16" s="166">
        <v>22300</v>
      </c>
      <c r="F16" s="222">
        <v>5420</v>
      </c>
      <c r="G16" s="197">
        <f aca="true" t="shared" si="20" ref="G16:G35">F16*0.4</f>
        <v>2168</v>
      </c>
      <c r="H16" s="197">
        <f aca="true" t="shared" si="21" ref="H16:H35">F16*0.1</f>
        <v>542</v>
      </c>
      <c r="I16" s="197">
        <f aca="true" t="shared" si="22" ref="I16:I35">F16*0.1</f>
        <v>542</v>
      </c>
      <c r="J16" s="197">
        <f aca="true" t="shared" si="23" ref="J16:J35">F16*0.05</f>
        <v>271</v>
      </c>
      <c r="K16" s="197">
        <f aca="true" t="shared" si="24" ref="K16:K35">F16*0.35</f>
        <v>1896.9999999999998</v>
      </c>
      <c r="L16" s="218">
        <v>3850</v>
      </c>
      <c r="M16" s="197">
        <f t="shared" si="10"/>
        <v>1540</v>
      </c>
      <c r="N16" s="197">
        <f t="shared" si="11"/>
        <v>385</v>
      </c>
      <c r="O16" s="197">
        <f t="shared" si="12"/>
        <v>385</v>
      </c>
      <c r="P16" s="197">
        <f t="shared" si="13"/>
        <v>192.5</v>
      </c>
      <c r="Q16" s="197">
        <f t="shared" si="14"/>
        <v>1347.5</v>
      </c>
      <c r="R16" s="218">
        <v>2400</v>
      </c>
      <c r="S16" s="197">
        <f t="shared" si="15"/>
        <v>960</v>
      </c>
      <c r="T16" s="197">
        <f t="shared" si="16"/>
        <v>240</v>
      </c>
      <c r="U16" s="197">
        <f t="shared" si="17"/>
        <v>240</v>
      </c>
      <c r="V16" s="197">
        <f t="shared" si="18"/>
        <v>120</v>
      </c>
      <c r="W16" s="197">
        <f t="shared" si="19"/>
        <v>840</v>
      </c>
      <c r="X16" s="135">
        <v>6370</v>
      </c>
      <c r="Y16" s="197">
        <f t="shared" si="0"/>
        <v>2548</v>
      </c>
      <c r="Z16" s="197">
        <f t="shared" si="1"/>
        <v>637</v>
      </c>
      <c r="AA16" s="197">
        <f t="shared" si="2"/>
        <v>637</v>
      </c>
      <c r="AB16" s="197">
        <f t="shared" si="3"/>
        <v>318.5</v>
      </c>
      <c r="AC16" s="197">
        <f t="shared" si="4"/>
        <v>2229.5</v>
      </c>
      <c r="AD16" s="135">
        <v>4260</v>
      </c>
      <c r="AE16" s="197">
        <f t="shared" si="5"/>
        <v>1704</v>
      </c>
      <c r="AF16" s="197">
        <f t="shared" si="6"/>
        <v>426</v>
      </c>
      <c r="AG16" s="197">
        <f t="shared" si="7"/>
        <v>426</v>
      </c>
      <c r="AH16" s="197">
        <f t="shared" si="8"/>
        <v>213</v>
      </c>
      <c r="AI16" s="197">
        <f t="shared" si="9"/>
        <v>1491</v>
      </c>
      <c r="AJ16" s="184">
        <v>2.094</v>
      </c>
      <c r="AK16" s="127"/>
      <c r="AL16" s="126"/>
      <c r="AN16" s="32"/>
    </row>
    <row r="17" spans="1:40" s="2" customFormat="1" ht="12" customHeight="1">
      <c r="A17" s="273"/>
      <c r="B17" s="157" t="s">
        <v>17</v>
      </c>
      <c r="C17" s="273"/>
      <c r="D17" s="197">
        <v>3</v>
      </c>
      <c r="E17" s="166">
        <v>2000</v>
      </c>
      <c r="F17" s="222">
        <v>1400</v>
      </c>
      <c r="G17" s="197">
        <f t="shared" si="20"/>
        <v>560</v>
      </c>
      <c r="H17" s="197">
        <f t="shared" si="21"/>
        <v>140</v>
      </c>
      <c r="I17" s="197">
        <f t="shared" si="22"/>
        <v>140</v>
      </c>
      <c r="J17" s="197">
        <f t="shared" si="23"/>
        <v>70</v>
      </c>
      <c r="K17" s="197">
        <f t="shared" si="24"/>
        <v>489.99999999999994</v>
      </c>
      <c r="L17" s="218">
        <v>600</v>
      </c>
      <c r="M17" s="197">
        <f t="shared" si="10"/>
        <v>240</v>
      </c>
      <c r="N17" s="197">
        <f t="shared" si="11"/>
        <v>60</v>
      </c>
      <c r="O17" s="197">
        <f t="shared" si="12"/>
        <v>60</v>
      </c>
      <c r="P17" s="197">
        <f t="shared" si="13"/>
        <v>30</v>
      </c>
      <c r="Q17" s="197">
        <f t="shared" si="14"/>
        <v>210</v>
      </c>
      <c r="R17" s="218"/>
      <c r="S17" s="197"/>
      <c r="T17" s="197"/>
      <c r="U17" s="197"/>
      <c r="V17" s="197"/>
      <c r="W17" s="197"/>
      <c r="X17" s="135"/>
      <c r="Y17" s="197"/>
      <c r="Z17" s="197"/>
      <c r="AA17" s="197"/>
      <c r="AB17" s="197"/>
      <c r="AC17" s="197"/>
      <c r="AD17" s="135"/>
      <c r="AE17" s="197"/>
      <c r="AF17" s="197"/>
      <c r="AG17" s="197"/>
      <c r="AH17" s="197"/>
      <c r="AI17" s="197"/>
      <c r="AJ17" s="184">
        <v>0.375</v>
      </c>
      <c r="AK17" s="127"/>
      <c r="AL17" s="126"/>
      <c r="AN17" s="32"/>
    </row>
    <row r="18" spans="1:40" s="2" customFormat="1" ht="12" customHeight="1">
      <c r="A18" s="273"/>
      <c r="B18" s="157" t="s">
        <v>16</v>
      </c>
      <c r="C18" s="273"/>
      <c r="D18" s="197">
        <v>10</v>
      </c>
      <c r="E18" s="166">
        <v>6760</v>
      </c>
      <c r="F18" s="222">
        <v>2540</v>
      </c>
      <c r="G18" s="197">
        <f t="shared" si="20"/>
        <v>1016</v>
      </c>
      <c r="H18" s="197">
        <f t="shared" si="21"/>
        <v>254</v>
      </c>
      <c r="I18" s="197">
        <f t="shared" si="22"/>
        <v>254</v>
      </c>
      <c r="J18" s="197">
        <f t="shared" si="23"/>
        <v>127</v>
      </c>
      <c r="K18" s="197">
        <f t="shared" si="24"/>
        <v>889</v>
      </c>
      <c r="L18" s="218">
        <v>1250</v>
      </c>
      <c r="M18" s="197">
        <f t="shared" si="10"/>
        <v>500</v>
      </c>
      <c r="N18" s="197">
        <f t="shared" si="11"/>
        <v>125</v>
      </c>
      <c r="O18" s="197">
        <f t="shared" si="12"/>
        <v>125</v>
      </c>
      <c r="P18" s="197">
        <f t="shared" si="13"/>
        <v>62.5</v>
      </c>
      <c r="Q18" s="197">
        <f t="shared" si="14"/>
        <v>437.5</v>
      </c>
      <c r="R18" s="218">
        <v>1520</v>
      </c>
      <c r="S18" s="197">
        <f t="shared" si="15"/>
        <v>608</v>
      </c>
      <c r="T18" s="197">
        <f t="shared" si="16"/>
        <v>152</v>
      </c>
      <c r="U18" s="197">
        <f t="shared" si="17"/>
        <v>152</v>
      </c>
      <c r="V18" s="197">
        <f t="shared" si="18"/>
        <v>76</v>
      </c>
      <c r="W18" s="197">
        <f t="shared" si="19"/>
        <v>532</v>
      </c>
      <c r="X18" s="135">
        <v>1450</v>
      </c>
      <c r="Y18" s="197">
        <f t="shared" si="0"/>
        <v>580</v>
      </c>
      <c r="Z18" s="197">
        <f t="shared" si="1"/>
        <v>145</v>
      </c>
      <c r="AA18" s="197">
        <f t="shared" si="2"/>
        <v>145</v>
      </c>
      <c r="AB18" s="197">
        <f t="shared" si="3"/>
        <v>72.5</v>
      </c>
      <c r="AC18" s="197">
        <f t="shared" si="4"/>
        <v>507.49999999999994</v>
      </c>
      <c r="AD18" s="135"/>
      <c r="AE18" s="197"/>
      <c r="AF18" s="197"/>
      <c r="AG18" s="197"/>
      <c r="AH18" s="197"/>
      <c r="AI18" s="197"/>
      <c r="AJ18" s="184">
        <v>1.511</v>
      </c>
      <c r="AK18" s="127"/>
      <c r="AL18" s="126"/>
      <c r="AN18" s="32"/>
    </row>
    <row r="19" spans="1:40" s="2" customFormat="1" ht="12" customHeight="1">
      <c r="A19" s="273"/>
      <c r="B19" s="157" t="s">
        <v>19</v>
      </c>
      <c r="C19" s="273"/>
      <c r="D19" s="197">
        <v>12</v>
      </c>
      <c r="E19" s="166">
        <v>3337</v>
      </c>
      <c r="F19" s="222">
        <v>1620</v>
      </c>
      <c r="G19" s="197">
        <f t="shared" si="20"/>
        <v>648</v>
      </c>
      <c r="H19" s="197">
        <f t="shared" si="21"/>
        <v>162</v>
      </c>
      <c r="I19" s="197">
        <f t="shared" si="22"/>
        <v>162</v>
      </c>
      <c r="J19" s="197">
        <f t="shared" si="23"/>
        <v>81</v>
      </c>
      <c r="K19" s="197">
        <f t="shared" si="24"/>
        <v>567</v>
      </c>
      <c r="L19" s="218">
        <v>340</v>
      </c>
      <c r="M19" s="197">
        <f t="shared" si="10"/>
        <v>136</v>
      </c>
      <c r="N19" s="197">
        <f t="shared" si="11"/>
        <v>34</v>
      </c>
      <c r="O19" s="197">
        <f t="shared" si="12"/>
        <v>34</v>
      </c>
      <c r="P19" s="197">
        <f t="shared" si="13"/>
        <v>17</v>
      </c>
      <c r="Q19" s="197">
        <f t="shared" si="14"/>
        <v>118.99999999999999</v>
      </c>
      <c r="R19" s="218">
        <v>477</v>
      </c>
      <c r="S19" s="197">
        <f t="shared" si="15"/>
        <v>190.8</v>
      </c>
      <c r="T19" s="197">
        <f t="shared" si="16"/>
        <v>47.7</v>
      </c>
      <c r="U19" s="197">
        <f t="shared" si="17"/>
        <v>47.7</v>
      </c>
      <c r="V19" s="197">
        <f t="shared" si="18"/>
        <v>23.85</v>
      </c>
      <c r="W19" s="197">
        <f t="shared" si="19"/>
        <v>166.95</v>
      </c>
      <c r="X19" s="135"/>
      <c r="Y19" s="197"/>
      <c r="Z19" s="197"/>
      <c r="AA19" s="197"/>
      <c r="AB19" s="197"/>
      <c r="AC19" s="197"/>
      <c r="AD19" s="135">
        <v>900</v>
      </c>
      <c r="AE19" s="197">
        <f t="shared" si="5"/>
        <v>360</v>
      </c>
      <c r="AF19" s="197">
        <f t="shared" si="6"/>
        <v>90</v>
      </c>
      <c r="AG19" s="197">
        <f t="shared" si="7"/>
        <v>90</v>
      </c>
      <c r="AH19" s="197">
        <f t="shared" si="8"/>
        <v>45</v>
      </c>
      <c r="AI19" s="197">
        <f t="shared" si="9"/>
        <v>315</v>
      </c>
      <c r="AJ19" s="184">
        <v>0.288</v>
      </c>
      <c r="AK19" s="127"/>
      <c r="AL19" s="126"/>
      <c r="AN19" s="32"/>
    </row>
    <row r="20" spans="1:40" s="2" customFormat="1" ht="12" customHeight="1">
      <c r="A20" s="273"/>
      <c r="B20" s="157" t="s">
        <v>20</v>
      </c>
      <c r="C20" s="273"/>
      <c r="D20" s="197">
        <v>20</v>
      </c>
      <c r="E20" s="166">
        <v>4810</v>
      </c>
      <c r="F20" s="222"/>
      <c r="G20" s="197"/>
      <c r="H20" s="197"/>
      <c r="I20" s="197"/>
      <c r="J20" s="197"/>
      <c r="K20" s="197"/>
      <c r="L20" s="218">
        <v>840</v>
      </c>
      <c r="M20" s="197">
        <f t="shared" si="10"/>
        <v>336</v>
      </c>
      <c r="N20" s="197">
        <f t="shared" si="11"/>
        <v>84</v>
      </c>
      <c r="O20" s="197">
        <f t="shared" si="12"/>
        <v>84</v>
      </c>
      <c r="P20" s="197">
        <f t="shared" si="13"/>
        <v>42</v>
      </c>
      <c r="Q20" s="197">
        <f t="shared" si="14"/>
        <v>294</v>
      </c>
      <c r="R20" s="218"/>
      <c r="S20" s="197"/>
      <c r="T20" s="197"/>
      <c r="U20" s="197"/>
      <c r="V20" s="197"/>
      <c r="W20" s="197"/>
      <c r="X20" s="135">
        <v>2210</v>
      </c>
      <c r="Y20" s="197">
        <f t="shared" si="0"/>
        <v>884</v>
      </c>
      <c r="Z20" s="197">
        <f t="shared" si="1"/>
        <v>221</v>
      </c>
      <c r="AA20" s="197">
        <f t="shared" si="2"/>
        <v>221</v>
      </c>
      <c r="AB20" s="197">
        <f t="shared" si="3"/>
        <v>110.5</v>
      </c>
      <c r="AC20" s="197">
        <f t="shared" si="4"/>
        <v>773.5</v>
      </c>
      <c r="AD20" s="135">
        <v>1760</v>
      </c>
      <c r="AE20" s="197">
        <f t="shared" si="5"/>
        <v>704</v>
      </c>
      <c r="AF20" s="197">
        <f t="shared" si="6"/>
        <v>176</v>
      </c>
      <c r="AG20" s="197">
        <f t="shared" si="7"/>
        <v>176</v>
      </c>
      <c r="AH20" s="197">
        <f t="shared" si="8"/>
        <v>88</v>
      </c>
      <c r="AI20" s="197">
        <f t="shared" si="9"/>
        <v>616</v>
      </c>
      <c r="AJ20" s="184">
        <v>0.441</v>
      </c>
      <c r="AK20" s="127"/>
      <c r="AL20" s="126"/>
      <c r="AN20" s="32"/>
    </row>
    <row r="21" spans="1:40" s="2" customFormat="1" ht="12" customHeight="1">
      <c r="A21" s="273"/>
      <c r="B21" s="157" t="s">
        <v>21</v>
      </c>
      <c r="C21" s="273"/>
      <c r="D21" s="197">
        <v>18</v>
      </c>
      <c r="E21" s="166">
        <v>11570</v>
      </c>
      <c r="F21" s="222"/>
      <c r="G21" s="197"/>
      <c r="H21" s="197"/>
      <c r="I21" s="197"/>
      <c r="J21" s="197"/>
      <c r="K21" s="197"/>
      <c r="L21" s="218">
        <v>3520</v>
      </c>
      <c r="M21" s="197">
        <f t="shared" si="10"/>
        <v>1408</v>
      </c>
      <c r="N21" s="197">
        <f t="shared" si="11"/>
        <v>352</v>
      </c>
      <c r="O21" s="197">
        <f t="shared" si="12"/>
        <v>352</v>
      </c>
      <c r="P21" s="197">
        <f t="shared" si="13"/>
        <v>176</v>
      </c>
      <c r="Q21" s="197">
        <f t="shared" si="14"/>
        <v>1232</v>
      </c>
      <c r="R21" s="218">
        <v>1420</v>
      </c>
      <c r="S21" s="197">
        <f t="shared" si="15"/>
        <v>568</v>
      </c>
      <c r="T21" s="197">
        <f t="shared" si="16"/>
        <v>142</v>
      </c>
      <c r="U21" s="197">
        <f t="shared" si="17"/>
        <v>142</v>
      </c>
      <c r="V21" s="197">
        <f t="shared" si="18"/>
        <v>71</v>
      </c>
      <c r="W21" s="197">
        <f t="shared" si="19"/>
        <v>496.99999999999994</v>
      </c>
      <c r="X21" s="135">
        <v>3000</v>
      </c>
      <c r="Y21" s="197">
        <f t="shared" si="0"/>
        <v>1200</v>
      </c>
      <c r="Z21" s="197">
        <f t="shared" si="1"/>
        <v>300</v>
      </c>
      <c r="AA21" s="197">
        <f t="shared" si="2"/>
        <v>300</v>
      </c>
      <c r="AB21" s="197">
        <f t="shared" si="3"/>
        <v>150</v>
      </c>
      <c r="AC21" s="197">
        <f t="shared" si="4"/>
        <v>1050</v>
      </c>
      <c r="AD21" s="135">
        <v>3630</v>
      </c>
      <c r="AE21" s="197">
        <f t="shared" si="5"/>
        <v>1452</v>
      </c>
      <c r="AF21" s="197">
        <f t="shared" si="6"/>
        <v>363</v>
      </c>
      <c r="AG21" s="197">
        <f t="shared" si="7"/>
        <v>363</v>
      </c>
      <c r="AH21" s="197">
        <f t="shared" si="8"/>
        <v>181.5</v>
      </c>
      <c r="AI21" s="197">
        <f t="shared" si="9"/>
        <v>1270.5</v>
      </c>
      <c r="AJ21" s="184">
        <v>1.271</v>
      </c>
      <c r="AK21" s="127"/>
      <c r="AL21" s="126"/>
      <c r="AN21" s="32"/>
    </row>
    <row r="22" spans="1:40" s="2" customFormat="1" ht="24" customHeight="1">
      <c r="A22" s="273"/>
      <c r="B22" s="157" t="s">
        <v>122</v>
      </c>
      <c r="C22" s="273"/>
      <c r="D22" s="197">
        <v>7</v>
      </c>
      <c r="E22" s="166">
        <v>4970</v>
      </c>
      <c r="F22" s="222"/>
      <c r="G22" s="197"/>
      <c r="H22" s="197"/>
      <c r="I22" s="197"/>
      <c r="J22" s="197"/>
      <c r="K22" s="197"/>
      <c r="L22" s="218"/>
      <c r="M22" s="197"/>
      <c r="N22" s="197"/>
      <c r="O22" s="197"/>
      <c r="P22" s="197"/>
      <c r="Q22" s="197"/>
      <c r="R22" s="218"/>
      <c r="S22" s="197"/>
      <c r="T22" s="197"/>
      <c r="U22" s="197"/>
      <c r="V22" s="197"/>
      <c r="W22" s="197"/>
      <c r="X22" s="135">
        <v>4970</v>
      </c>
      <c r="Y22" s="197">
        <f t="shared" si="0"/>
        <v>1988</v>
      </c>
      <c r="Z22" s="197">
        <f t="shared" si="1"/>
        <v>497</v>
      </c>
      <c r="AA22" s="197">
        <f t="shared" si="2"/>
        <v>497</v>
      </c>
      <c r="AB22" s="197">
        <f t="shared" si="3"/>
        <v>248.5</v>
      </c>
      <c r="AC22" s="197">
        <f t="shared" si="4"/>
        <v>1739.5</v>
      </c>
      <c r="AD22" s="135"/>
      <c r="AE22" s="197"/>
      <c r="AF22" s="197"/>
      <c r="AG22" s="197"/>
      <c r="AH22" s="197"/>
      <c r="AI22" s="197"/>
      <c r="AJ22" s="185" t="s">
        <v>158</v>
      </c>
      <c r="AK22" s="127"/>
      <c r="AL22" s="126"/>
      <c r="AN22" s="32"/>
    </row>
    <row r="23" spans="1:40" s="2" customFormat="1" ht="12" customHeight="1">
      <c r="A23" s="273"/>
      <c r="B23" s="157" t="s">
        <v>22</v>
      </c>
      <c r="C23" s="273"/>
      <c r="D23" s="197">
        <v>24</v>
      </c>
      <c r="E23" s="166">
        <v>5860</v>
      </c>
      <c r="F23" s="222">
        <v>900</v>
      </c>
      <c r="G23" s="197">
        <f t="shared" si="20"/>
        <v>360</v>
      </c>
      <c r="H23" s="197">
        <f t="shared" si="21"/>
        <v>90</v>
      </c>
      <c r="I23" s="197">
        <f t="shared" si="22"/>
        <v>90</v>
      </c>
      <c r="J23" s="197">
        <f t="shared" si="23"/>
        <v>45</v>
      </c>
      <c r="K23" s="197">
        <f t="shared" si="24"/>
        <v>315</v>
      </c>
      <c r="L23" s="218">
        <v>300</v>
      </c>
      <c r="M23" s="197">
        <f t="shared" si="10"/>
        <v>120</v>
      </c>
      <c r="N23" s="197">
        <f t="shared" si="11"/>
        <v>30</v>
      </c>
      <c r="O23" s="197">
        <f t="shared" si="12"/>
        <v>30</v>
      </c>
      <c r="P23" s="197">
        <f t="shared" si="13"/>
        <v>15</v>
      </c>
      <c r="Q23" s="197">
        <f t="shared" si="14"/>
        <v>105</v>
      </c>
      <c r="R23" s="218">
        <v>1050</v>
      </c>
      <c r="S23" s="197">
        <f t="shared" si="15"/>
        <v>420</v>
      </c>
      <c r="T23" s="197">
        <f t="shared" si="16"/>
        <v>105</v>
      </c>
      <c r="U23" s="197">
        <f t="shared" si="17"/>
        <v>105</v>
      </c>
      <c r="V23" s="197">
        <f t="shared" si="18"/>
        <v>52.5</v>
      </c>
      <c r="W23" s="197">
        <f t="shared" si="19"/>
        <v>367.5</v>
      </c>
      <c r="X23" s="135">
        <v>2930</v>
      </c>
      <c r="Y23" s="197">
        <f t="shared" si="0"/>
        <v>1172</v>
      </c>
      <c r="Z23" s="197">
        <f t="shared" si="1"/>
        <v>293</v>
      </c>
      <c r="AA23" s="197">
        <f t="shared" si="2"/>
        <v>293</v>
      </c>
      <c r="AB23" s="197">
        <f t="shared" si="3"/>
        <v>146.5</v>
      </c>
      <c r="AC23" s="197">
        <f t="shared" si="4"/>
        <v>1025.5</v>
      </c>
      <c r="AD23" s="135">
        <v>680</v>
      </c>
      <c r="AE23" s="197">
        <f t="shared" si="5"/>
        <v>272</v>
      </c>
      <c r="AF23" s="197">
        <f t="shared" si="6"/>
        <v>68</v>
      </c>
      <c r="AG23" s="197">
        <f t="shared" si="7"/>
        <v>68</v>
      </c>
      <c r="AH23" s="197">
        <f t="shared" si="8"/>
        <v>34</v>
      </c>
      <c r="AI23" s="197">
        <f t="shared" si="9"/>
        <v>237.99999999999997</v>
      </c>
      <c r="AJ23" s="184">
        <v>0.553</v>
      </c>
      <c r="AK23" s="127"/>
      <c r="AL23" s="126"/>
      <c r="AN23" s="32"/>
    </row>
    <row r="24" spans="1:40" s="2" customFormat="1" ht="12" customHeight="1">
      <c r="A24" s="273"/>
      <c r="B24" s="157" t="s">
        <v>23</v>
      </c>
      <c r="C24" s="273"/>
      <c r="D24" s="197">
        <v>5</v>
      </c>
      <c r="E24" s="166">
        <v>2220</v>
      </c>
      <c r="F24" s="222">
        <v>1500</v>
      </c>
      <c r="G24" s="197">
        <f t="shared" si="20"/>
        <v>600</v>
      </c>
      <c r="H24" s="197">
        <f t="shared" si="21"/>
        <v>150</v>
      </c>
      <c r="I24" s="197">
        <f t="shared" si="22"/>
        <v>150</v>
      </c>
      <c r="J24" s="197">
        <f t="shared" si="23"/>
        <v>75</v>
      </c>
      <c r="K24" s="197">
        <f t="shared" si="24"/>
        <v>525</v>
      </c>
      <c r="L24" s="218"/>
      <c r="M24" s="197"/>
      <c r="N24" s="197"/>
      <c r="O24" s="197"/>
      <c r="P24" s="197"/>
      <c r="Q24" s="197"/>
      <c r="R24" s="218"/>
      <c r="S24" s="197"/>
      <c r="T24" s="197"/>
      <c r="U24" s="197"/>
      <c r="V24" s="197"/>
      <c r="W24" s="197"/>
      <c r="X24" s="135"/>
      <c r="Y24" s="197"/>
      <c r="Z24" s="197"/>
      <c r="AA24" s="197"/>
      <c r="AB24" s="197"/>
      <c r="AC24" s="197"/>
      <c r="AD24" s="135">
        <v>720</v>
      </c>
      <c r="AE24" s="197">
        <f t="shared" si="5"/>
        <v>288</v>
      </c>
      <c r="AF24" s="197">
        <f t="shared" si="6"/>
        <v>72</v>
      </c>
      <c r="AG24" s="197">
        <f t="shared" si="7"/>
        <v>72</v>
      </c>
      <c r="AH24" s="197">
        <f t="shared" si="8"/>
        <v>36</v>
      </c>
      <c r="AI24" s="197">
        <f t="shared" si="9"/>
        <v>251.99999999999997</v>
      </c>
      <c r="AJ24" s="184">
        <v>0.105</v>
      </c>
      <c r="AK24" s="127"/>
      <c r="AL24" s="126"/>
      <c r="AN24" s="32"/>
    </row>
    <row r="25" spans="1:40" s="2" customFormat="1" ht="12" customHeight="1">
      <c r="A25" s="273"/>
      <c r="B25" s="157" t="s">
        <v>24</v>
      </c>
      <c r="C25" s="273"/>
      <c r="D25" s="197">
        <v>9</v>
      </c>
      <c r="E25" s="166">
        <v>6100</v>
      </c>
      <c r="F25" s="222">
        <v>1200</v>
      </c>
      <c r="G25" s="197">
        <f t="shared" si="20"/>
        <v>480</v>
      </c>
      <c r="H25" s="197">
        <f t="shared" si="21"/>
        <v>120</v>
      </c>
      <c r="I25" s="197">
        <f t="shared" si="22"/>
        <v>120</v>
      </c>
      <c r="J25" s="197">
        <f t="shared" si="23"/>
        <v>60</v>
      </c>
      <c r="K25" s="197">
        <f t="shared" si="24"/>
        <v>420</v>
      </c>
      <c r="L25" s="218">
        <v>2000</v>
      </c>
      <c r="M25" s="197">
        <f t="shared" si="10"/>
        <v>800</v>
      </c>
      <c r="N25" s="197">
        <f t="shared" si="11"/>
        <v>200</v>
      </c>
      <c r="O25" s="197">
        <f t="shared" si="12"/>
        <v>200</v>
      </c>
      <c r="P25" s="197">
        <f t="shared" si="13"/>
        <v>100</v>
      </c>
      <c r="Q25" s="197">
        <f t="shared" si="14"/>
        <v>700</v>
      </c>
      <c r="R25" s="218">
        <v>2900</v>
      </c>
      <c r="S25" s="197">
        <f t="shared" si="15"/>
        <v>1160</v>
      </c>
      <c r="T25" s="197">
        <f t="shared" si="16"/>
        <v>290</v>
      </c>
      <c r="U25" s="197">
        <f t="shared" si="17"/>
        <v>290</v>
      </c>
      <c r="V25" s="197">
        <f t="shared" si="18"/>
        <v>145</v>
      </c>
      <c r="W25" s="197">
        <f t="shared" si="19"/>
        <v>1014.9999999999999</v>
      </c>
      <c r="X25" s="135"/>
      <c r="Y25" s="197"/>
      <c r="Z25" s="197"/>
      <c r="AA25" s="197"/>
      <c r="AB25" s="197"/>
      <c r="AC25" s="197"/>
      <c r="AD25" s="135"/>
      <c r="AE25" s="197"/>
      <c r="AF25" s="197"/>
      <c r="AG25" s="197"/>
      <c r="AH25" s="197"/>
      <c r="AI25" s="197"/>
      <c r="AJ25" s="184">
        <v>0.675</v>
      </c>
      <c r="AK25" s="127"/>
      <c r="AL25" s="126"/>
      <c r="AN25" s="32"/>
    </row>
    <row r="26" spans="1:40" s="2" customFormat="1" ht="12" customHeight="1">
      <c r="A26" s="273"/>
      <c r="B26" s="157" t="s">
        <v>25</v>
      </c>
      <c r="C26" s="273"/>
      <c r="D26" s="197">
        <v>14</v>
      </c>
      <c r="E26" s="166">
        <v>8800</v>
      </c>
      <c r="F26" s="222">
        <v>2100</v>
      </c>
      <c r="G26" s="197">
        <f t="shared" si="20"/>
        <v>840</v>
      </c>
      <c r="H26" s="197">
        <f t="shared" si="21"/>
        <v>210</v>
      </c>
      <c r="I26" s="197">
        <f t="shared" si="22"/>
        <v>210</v>
      </c>
      <c r="J26" s="197">
        <f t="shared" si="23"/>
        <v>105</v>
      </c>
      <c r="K26" s="197">
        <f t="shared" si="24"/>
        <v>735</v>
      </c>
      <c r="L26" s="218">
        <v>3600</v>
      </c>
      <c r="M26" s="197">
        <f t="shared" si="10"/>
        <v>1440</v>
      </c>
      <c r="N26" s="197">
        <f t="shared" si="11"/>
        <v>360</v>
      </c>
      <c r="O26" s="197">
        <f t="shared" si="12"/>
        <v>360</v>
      </c>
      <c r="P26" s="197">
        <f t="shared" si="13"/>
        <v>180</v>
      </c>
      <c r="Q26" s="197">
        <f t="shared" si="14"/>
        <v>1260</v>
      </c>
      <c r="R26" s="218">
        <v>1650</v>
      </c>
      <c r="S26" s="197">
        <f t="shared" si="15"/>
        <v>660</v>
      </c>
      <c r="T26" s="197">
        <f t="shared" si="16"/>
        <v>165</v>
      </c>
      <c r="U26" s="197">
        <f t="shared" si="17"/>
        <v>165</v>
      </c>
      <c r="V26" s="197">
        <f t="shared" si="18"/>
        <v>82.5</v>
      </c>
      <c r="W26" s="197">
        <f t="shared" si="19"/>
        <v>577.5</v>
      </c>
      <c r="X26" s="135"/>
      <c r="Y26" s="197"/>
      <c r="Z26" s="197"/>
      <c r="AA26" s="197"/>
      <c r="AB26" s="197"/>
      <c r="AC26" s="197"/>
      <c r="AD26" s="135">
        <v>1450</v>
      </c>
      <c r="AE26" s="197">
        <f t="shared" si="5"/>
        <v>580</v>
      </c>
      <c r="AF26" s="197">
        <f t="shared" si="6"/>
        <v>145</v>
      </c>
      <c r="AG26" s="197">
        <f t="shared" si="7"/>
        <v>145</v>
      </c>
      <c r="AH26" s="197">
        <f t="shared" si="8"/>
        <v>72.5</v>
      </c>
      <c r="AI26" s="197">
        <f t="shared" si="9"/>
        <v>507.49999999999994</v>
      </c>
      <c r="AJ26" s="184">
        <v>1.187</v>
      </c>
      <c r="AK26" s="127"/>
      <c r="AL26" s="126"/>
      <c r="AN26" s="32"/>
    </row>
    <row r="27" spans="1:40" s="2" customFormat="1" ht="12" customHeight="1">
      <c r="A27" s="273"/>
      <c r="B27" s="157" t="s">
        <v>26</v>
      </c>
      <c r="C27" s="273"/>
      <c r="D27" s="197">
        <v>3</v>
      </c>
      <c r="E27" s="166">
        <v>1900</v>
      </c>
      <c r="F27" s="222">
        <v>1900</v>
      </c>
      <c r="G27" s="197">
        <f t="shared" si="20"/>
        <v>760</v>
      </c>
      <c r="H27" s="197">
        <f t="shared" si="21"/>
        <v>190</v>
      </c>
      <c r="I27" s="197">
        <f t="shared" si="22"/>
        <v>190</v>
      </c>
      <c r="J27" s="197">
        <f t="shared" si="23"/>
        <v>95</v>
      </c>
      <c r="K27" s="197">
        <f t="shared" si="24"/>
        <v>665</v>
      </c>
      <c r="L27" s="218"/>
      <c r="M27" s="197"/>
      <c r="N27" s="197"/>
      <c r="O27" s="197"/>
      <c r="P27" s="197"/>
      <c r="Q27" s="197"/>
      <c r="R27" s="218"/>
      <c r="S27" s="197"/>
      <c r="T27" s="197"/>
      <c r="U27" s="197"/>
      <c r="V27" s="197"/>
      <c r="W27" s="197"/>
      <c r="X27" s="135"/>
      <c r="Y27" s="197"/>
      <c r="Z27" s="197"/>
      <c r="AA27" s="197"/>
      <c r="AB27" s="197"/>
      <c r="AC27" s="197"/>
      <c r="AD27" s="135"/>
      <c r="AE27" s="197"/>
      <c r="AF27" s="197"/>
      <c r="AG27" s="197"/>
      <c r="AH27" s="197"/>
      <c r="AI27" s="197"/>
      <c r="AJ27" s="184">
        <v>0.177</v>
      </c>
      <c r="AK27" s="127"/>
      <c r="AL27" s="126"/>
      <c r="AN27" s="32"/>
    </row>
    <row r="28" spans="1:40" s="2" customFormat="1" ht="12" customHeight="1">
      <c r="A28" s="273"/>
      <c r="B28" s="157" t="s">
        <v>27</v>
      </c>
      <c r="C28" s="273"/>
      <c r="D28" s="197">
        <v>1</v>
      </c>
      <c r="E28" s="166">
        <v>100</v>
      </c>
      <c r="F28" s="222">
        <v>100</v>
      </c>
      <c r="G28" s="197">
        <f t="shared" si="20"/>
        <v>40</v>
      </c>
      <c r="H28" s="197">
        <f t="shared" si="21"/>
        <v>10</v>
      </c>
      <c r="I28" s="197">
        <f t="shared" si="22"/>
        <v>10</v>
      </c>
      <c r="J28" s="197">
        <f t="shared" si="23"/>
        <v>5</v>
      </c>
      <c r="K28" s="197">
        <f t="shared" si="24"/>
        <v>35</v>
      </c>
      <c r="L28" s="218"/>
      <c r="M28" s="197"/>
      <c r="N28" s="197"/>
      <c r="O28" s="197"/>
      <c r="P28" s="197"/>
      <c r="Q28" s="197"/>
      <c r="R28" s="218"/>
      <c r="S28" s="197"/>
      <c r="T28" s="197"/>
      <c r="U28" s="197"/>
      <c r="V28" s="197"/>
      <c r="W28" s="197"/>
      <c r="X28" s="135"/>
      <c r="Y28" s="197"/>
      <c r="Z28" s="197"/>
      <c r="AA28" s="197"/>
      <c r="AB28" s="197"/>
      <c r="AC28" s="197"/>
      <c r="AD28" s="135"/>
      <c r="AE28" s="197"/>
      <c r="AF28" s="197"/>
      <c r="AG28" s="197"/>
      <c r="AH28" s="197"/>
      <c r="AI28" s="197"/>
      <c r="AJ28" s="184">
        <v>0.021</v>
      </c>
      <c r="AK28" s="127"/>
      <c r="AL28" s="126"/>
      <c r="AN28" s="32"/>
    </row>
    <row r="29" spans="1:40" s="2" customFormat="1" ht="12" customHeight="1">
      <c r="A29" s="273"/>
      <c r="B29" s="157" t="s">
        <v>28</v>
      </c>
      <c r="C29" s="273"/>
      <c r="D29" s="197">
        <v>9</v>
      </c>
      <c r="E29" s="166">
        <v>5200</v>
      </c>
      <c r="F29" s="222"/>
      <c r="G29" s="197"/>
      <c r="H29" s="197"/>
      <c r="I29" s="197"/>
      <c r="J29" s="197"/>
      <c r="K29" s="197"/>
      <c r="L29" s="218"/>
      <c r="M29" s="197"/>
      <c r="N29" s="197"/>
      <c r="O29" s="197"/>
      <c r="P29" s="197"/>
      <c r="Q29" s="197"/>
      <c r="R29" s="218">
        <v>2100</v>
      </c>
      <c r="S29" s="197">
        <f t="shared" si="15"/>
        <v>840</v>
      </c>
      <c r="T29" s="197">
        <f t="shared" si="16"/>
        <v>210</v>
      </c>
      <c r="U29" s="197">
        <f t="shared" si="17"/>
        <v>210</v>
      </c>
      <c r="V29" s="197">
        <f t="shared" si="18"/>
        <v>105</v>
      </c>
      <c r="W29" s="197">
        <f t="shared" si="19"/>
        <v>735</v>
      </c>
      <c r="X29" s="135">
        <v>1840</v>
      </c>
      <c r="Y29" s="197">
        <f t="shared" si="0"/>
        <v>736</v>
      </c>
      <c r="Z29" s="197">
        <f t="shared" si="1"/>
        <v>184</v>
      </c>
      <c r="AA29" s="197">
        <f t="shared" si="2"/>
        <v>184</v>
      </c>
      <c r="AB29" s="197">
        <f t="shared" si="3"/>
        <v>92</v>
      </c>
      <c r="AC29" s="197">
        <f t="shared" si="4"/>
        <v>644</v>
      </c>
      <c r="AD29" s="135">
        <v>1260</v>
      </c>
      <c r="AE29" s="197">
        <f t="shared" si="5"/>
        <v>504</v>
      </c>
      <c r="AF29" s="197">
        <f t="shared" si="6"/>
        <v>126</v>
      </c>
      <c r="AG29" s="197">
        <f t="shared" si="7"/>
        <v>126</v>
      </c>
      <c r="AH29" s="197">
        <f t="shared" si="8"/>
        <v>63</v>
      </c>
      <c r="AI29" s="197">
        <f t="shared" si="9"/>
        <v>441</v>
      </c>
      <c r="AJ29" s="184">
        <v>0.441</v>
      </c>
      <c r="AK29" s="127"/>
      <c r="AL29" s="126"/>
      <c r="AN29" s="32"/>
    </row>
    <row r="30" spans="1:40" s="2" customFormat="1" ht="12" customHeight="1">
      <c r="A30" s="273"/>
      <c r="B30" s="157" t="s">
        <v>29</v>
      </c>
      <c r="C30" s="273"/>
      <c r="D30" s="197">
        <v>9</v>
      </c>
      <c r="E30" s="166">
        <v>2042</v>
      </c>
      <c r="F30" s="222"/>
      <c r="G30" s="197"/>
      <c r="H30" s="197"/>
      <c r="I30" s="197"/>
      <c r="J30" s="197"/>
      <c r="K30" s="197"/>
      <c r="L30" s="218"/>
      <c r="M30" s="197"/>
      <c r="N30" s="197"/>
      <c r="O30" s="197"/>
      <c r="P30" s="197"/>
      <c r="Q30" s="197"/>
      <c r="R30" s="218">
        <v>400</v>
      </c>
      <c r="S30" s="197">
        <f t="shared" si="15"/>
        <v>160</v>
      </c>
      <c r="T30" s="197">
        <f t="shared" si="16"/>
        <v>40</v>
      </c>
      <c r="U30" s="197">
        <f t="shared" si="17"/>
        <v>40</v>
      </c>
      <c r="V30" s="197">
        <f t="shared" si="18"/>
        <v>20</v>
      </c>
      <c r="W30" s="197">
        <f t="shared" si="19"/>
        <v>140</v>
      </c>
      <c r="X30" s="135">
        <v>942</v>
      </c>
      <c r="Y30" s="197">
        <f t="shared" si="0"/>
        <v>376.8</v>
      </c>
      <c r="Z30" s="197">
        <f t="shared" si="1"/>
        <v>94.2</v>
      </c>
      <c r="AA30" s="197">
        <f t="shared" si="2"/>
        <v>94.2</v>
      </c>
      <c r="AB30" s="197">
        <f t="shared" si="3"/>
        <v>47.1</v>
      </c>
      <c r="AC30" s="197">
        <f t="shared" si="4"/>
        <v>329.7</v>
      </c>
      <c r="AD30" s="135">
        <v>700</v>
      </c>
      <c r="AE30" s="197">
        <f t="shared" si="5"/>
        <v>280</v>
      </c>
      <c r="AF30" s="197">
        <f t="shared" si="6"/>
        <v>70</v>
      </c>
      <c r="AG30" s="197">
        <f t="shared" si="7"/>
        <v>70</v>
      </c>
      <c r="AH30" s="197">
        <f t="shared" si="8"/>
        <v>35</v>
      </c>
      <c r="AI30" s="197">
        <f t="shared" si="9"/>
        <v>244.99999999999997</v>
      </c>
      <c r="AJ30" s="184">
        <v>0.14</v>
      </c>
      <c r="AK30" s="127"/>
      <c r="AL30" s="126"/>
      <c r="AN30" s="32"/>
    </row>
    <row r="31" spans="1:40" s="2" customFormat="1" ht="12" customHeight="1">
      <c r="A31" s="273"/>
      <c r="B31" s="157" t="s">
        <v>31</v>
      </c>
      <c r="C31" s="273"/>
      <c r="D31" s="197">
        <v>2</v>
      </c>
      <c r="E31" s="166">
        <v>2300</v>
      </c>
      <c r="F31" s="222"/>
      <c r="G31" s="197"/>
      <c r="H31" s="197"/>
      <c r="I31" s="197"/>
      <c r="J31" s="197"/>
      <c r="K31" s="197"/>
      <c r="L31" s="218">
        <v>2300</v>
      </c>
      <c r="M31" s="197">
        <f t="shared" si="10"/>
        <v>920</v>
      </c>
      <c r="N31" s="197">
        <f t="shared" si="11"/>
        <v>230</v>
      </c>
      <c r="O31" s="197">
        <f t="shared" si="12"/>
        <v>230</v>
      </c>
      <c r="P31" s="197">
        <f t="shared" si="13"/>
        <v>115</v>
      </c>
      <c r="Q31" s="197">
        <f t="shared" si="14"/>
        <v>805</v>
      </c>
      <c r="R31" s="218"/>
      <c r="S31" s="197"/>
      <c r="T31" s="197"/>
      <c r="U31" s="197"/>
      <c r="V31" s="197"/>
      <c r="W31" s="197"/>
      <c r="X31" s="135"/>
      <c r="Y31" s="197"/>
      <c r="Z31" s="197"/>
      <c r="AA31" s="197"/>
      <c r="AB31" s="197"/>
      <c r="AC31" s="197"/>
      <c r="AD31" s="135"/>
      <c r="AE31" s="197"/>
      <c r="AF31" s="197"/>
      <c r="AG31" s="197"/>
      <c r="AH31" s="197"/>
      <c r="AI31" s="197"/>
      <c r="AJ31" s="184">
        <v>0.31</v>
      </c>
      <c r="AK31" s="127"/>
      <c r="AL31" s="126"/>
      <c r="AN31" s="32"/>
    </row>
    <row r="32" spans="1:40" s="2" customFormat="1" ht="12" customHeight="1">
      <c r="A32" s="273"/>
      <c r="B32" s="157" t="s">
        <v>30</v>
      </c>
      <c r="C32" s="273"/>
      <c r="D32" s="197">
        <v>6</v>
      </c>
      <c r="E32" s="166">
        <v>3350</v>
      </c>
      <c r="F32" s="222"/>
      <c r="G32" s="197"/>
      <c r="H32" s="197"/>
      <c r="I32" s="197"/>
      <c r="J32" s="197"/>
      <c r="K32" s="197"/>
      <c r="L32" s="218"/>
      <c r="M32" s="197"/>
      <c r="N32" s="197"/>
      <c r="O32" s="197"/>
      <c r="P32" s="197"/>
      <c r="Q32" s="197"/>
      <c r="R32" s="218">
        <v>1080</v>
      </c>
      <c r="S32" s="197">
        <f t="shared" si="15"/>
        <v>432</v>
      </c>
      <c r="T32" s="197">
        <f t="shared" si="16"/>
        <v>108</v>
      </c>
      <c r="U32" s="197">
        <f t="shared" si="17"/>
        <v>108</v>
      </c>
      <c r="V32" s="197">
        <f t="shared" si="18"/>
        <v>54</v>
      </c>
      <c r="W32" s="197">
        <f t="shared" si="19"/>
        <v>378</v>
      </c>
      <c r="X32" s="135">
        <v>1100</v>
      </c>
      <c r="Y32" s="197">
        <f t="shared" si="0"/>
        <v>440</v>
      </c>
      <c r="Z32" s="197">
        <f t="shared" si="1"/>
        <v>110</v>
      </c>
      <c r="AA32" s="197">
        <f t="shared" si="2"/>
        <v>110</v>
      </c>
      <c r="AB32" s="197">
        <f t="shared" si="3"/>
        <v>55</v>
      </c>
      <c r="AC32" s="197">
        <f t="shared" si="4"/>
        <v>385</v>
      </c>
      <c r="AD32" s="135">
        <v>1170</v>
      </c>
      <c r="AE32" s="197">
        <f t="shared" si="5"/>
        <v>468</v>
      </c>
      <c r="AF32" s="197">
        <f t="shared" si="6"/>
        <v>117</v>
      </c>
      <c r="AG32" s="197">
        <f t="shared" si="7"/>
        <v>117</v>
      </c>
      <c r="AH32" s="197">
        <f t="shared" si="8"/>
        <v>58.5</v>
      </c>
      <c r="AI32" s="197">
        <f t="shared" si="9"/>
        <v>409.5</v>
      </c>
      <c r="AJ32" s="184">
        <v>0.403</v>
      </c>
      <c r="AK32" s="127"/>
      <c r="AL32" s="126"/>
      <c r="AN32" s="32"/>
    </row>
    <row r="33" spans="1:40" s="2" customFormat="1" ht="12" customHeight="1">
      <c r="A33" s="273"/>
      <c r="B33" s="157" t="s">
        <v>32</v>
      </c>
      <c r="C33" s="273"/>
      <c r="D33" s="197">
        <v>2</v>
      </c>
      <c r="E33" s="166">
        <v>1100</v>
      </c>
      <c r="F33" s="222"/>
      <c r="G33" s="197"/>
      <c r="H33" s="197"/>
      <c r="I33" s="197"/>
      <c r="J33" s="197"/>
      <c r="K33" s="197"/>
      <c r="L33" s="218"/>
      <c r="M33" s="197"/>
      <c r="N33" s="197"/>
      <c r="O33" s="197"/>
      <c r="P33" s="197"/>
      <c r="Q33" s="197"/>
      <c r="R33" s="218"/>
      <c r="S33" s="197"/>
      <c r="T33" s="197"/>
      <c r="U33" s="197"/>
      <c r="V33" s="197"/>
      <c r="W33" s="197"/>
      <c r="X33" s="135"/>
      <c r="Y33" s="197"/>
      <c r="Z33" s="197"/>
      <c r="AA33" s="197"/>
      <c r="AB33" s="197"/>
      <c r="AC33" s="197"/>
      <c r="AD33" s="135">
        <v>1100</v>
      </c>
      <c r="AE33" s="197">
        <f t="shared" si="5"/>
        <v>440</v>
      </c>
      <c r="AF33" s="197">
        <f t="shared" si="6"/>
        <v>110</v>
      </c>
      <c r="AG33" s="197">
        <f t="shared" si="7"/>
        <v>110</v>
      </c>
      <c r="AH33" s="197">
        <f t="shared" si="8"/>
        <v>55</v>
      </c>
      <c r="AI33" s="197">
        <f t="shared" si="9"/>
        <v>385</v>
      </c>
      <c r="AJ33" s="184">
        <v>0.083</v>
      </c>
      <c r="AK33" s="127"/>
      <c r="AL33" s="126"/>
      <c r="AN33" s="32"/>
    </row>
    <row r="34" spans="1:40" s="2" customFormat="1" ht="12" customHeight="1">
      <c r="A34" s="273"/>
      <c r="B34" s="157" t="s">
        <v>130</v>
      </c>
      <c r="C34" s="273"/>
      <c r="D34" s="197">
        <v>2</v>
      </c>
      <c r="E34" s="166">
        <v>670</v>
      </c>
      <c r="F34" s="222"/>
      <c r="G34" s="197"/>
      <c r="H34" s="197"/>
      <c r="I34" s="197"/>
      <c r="J34" s="197"/>
      <c r="K34" s="197"/>
      <c r="L34" s="135"/>
      <c r="M34" s="197"/>
      <c r="N34" s="197"/>
      <c r="O34" s="197"/>
      <c r="P34" s="197"/>
      <c r="Q34" s="197"/>
      <c r="R34" s="218"/>
      <c r="S34" s="197"/>
      <c r="T34" s="197"/>
      <c r="U34" s="197"/>
      <c r="V34" s="197"/>
      <c r="W34" s="197"/>
      <c r="X34" s="135"/>
      <c r="Y34" s="197"/>
      <c r="Z34" s="197"/>
      <c r="AA34" s="197"/>
      <c r="AB34" s="197"/>
      <c r="AC34" s="197"/>
      <c r="AD34" s="135">
        <v>670</v>
      </c>
      <c r="AE34" s="197">
        <f t="shared" si="5"/>
        <v>268</v>
      </c>
      <c r="AF34" s="197">
        <f t="shared" si="6"/>
        <v>67</v>
      </c>
      <c r="AG34" s="197">
        <f t="shared" si="7"/>
        <v>67</v>
      </c>
      <c r="AH34" s="197">
        <f t="shared" si="8"/>
        <v>33.5</v>
      </c>
      <c r="AI34" s="197">
        <f t="shared" si="9"/>
        <v>234.49999999999997</v>
      </c>
      <c r="AJ34" s="184">
        <v>0.057</v>
      </c>
      <c r="AK34" s="127"/>
      <c r="AL34" s="128"/>
      <c r="AN34" s="32"/>
    </row>
    <row r="35" spans="1:40" s="2" customFormat="1" ht="12" customHeight="1">
      <c r="A35" s="273"/>
      <c r="B35" s="157" t="s">
        <v>33</v>
      </c>
      <c r="C35" s="273"/>
      <c r="D35" s="197">
        <v>7</v>
      </c>
      <c r="E35" s="166">
        <v>3880</v>
      </c>
      <c r="F35" s="223">
        <v>1400</v>
      </c>
      <c r="G35" s="197">
        <f t="shared" si="20"/>
        <v>560</v>
      </c>
      <c r="H35" s="197">
        <f t="shared" si="21"/>
        <v>140</v>
      </c>
      <c r="I35" s="197">
        <f t="shared" si="22"/>
        <v>140</v>
      </c>
      <c r="J35" s="197">
        <f t="shared" si="23"/>
        <v>70</v>
      </c>
      <c r="K35" s="197">
        <f t="shared" si="24"/>
        <v>489.99999999999994</v>
      </c>
      <c r="L35" s="135">
        <v>800</v>
      </c>
      <c r="M35" s="197">
        <f t="shared" si="10"/>
        <v>320</v>
      </c>
      <c r="N35" s="197">
        <f t="shared" si="11"/>
        <v>80</v>
      </c>
      <c r="O35" s="197">
        <f t="shared" si="12"/>
        <v>80</v>
      </c>
      <c r="P35" s="197">
        <f t="shared" si="13"/>
        <v>40</v>
      </c>
      <c r="Q35" s="197">
        <f t="shared" si="14"/>
        <v>280</v>
      </c>
      <c r="R35" s="218"/>
      <c r="S35" s="197"/>
      <c r="T35" s="197"/>
      <c r="U35" s="197"/>
      <c r="V35" s="197"/>
      <c r="W35" s="197"/>
      <c r="X35" s="135">
        <v>950</v>
      </c>
      <c r="Y35" s="197">
        <f>X35*0.4</f>
        <v>380</v>
      </c>
      <c r="Z35" s="197">
        <f>X35*0.1</f>
        <v>95</v>
      </c>
      <c r="AA35" s="197">
        <f>X35*0.1</f>
        <v>95</v>
      </c>
      <c r="AB35" s="197">
        <f>X35*0.05</f>
        <v>47.5</v>
      </c>
      <c r="AC35" s="197">
        <f>X35*0.35</f>
        <v>332.5</v>
      </c>
      <c r="AD35" s="135">
        <v>730</v>
      </c>
      <c r="AE35" s="197">
        <f t="shared" si="5"/>
        <v>292</v>
      </c>
      <c r="AF35" s="197">
        <f t="shared" si="6"/>
        <v>73</v>
      </c>
      <c r="AG35" s="197">
        <f t="shared" si="7"/>
        <v>73</v>
      </c>
      <c r="AH35" s="197">
        <f t="shared" si="8"/>
        <v>36.5</v>
      </c>
      <c r="AI35" s="197">
        <f t="shared" si="9"/>
        <v>255.49999999999997</v>
      </c>
      <c r="AJ35" s="184">
        <v>0.292</v>
      </c>
      <c r="AK35" s="126"/>
      <c r="AL35" s="127"/>
      <c r="AN35" s="32"/>
    </row>
    <row r="36" spans="1:40" s="9" customFormat="1" ht="36" customHeight="1">
      <c r="A36" s="273"/>
      <c r="B36" s="212" t="s">
        <v>169</v>
      </c>
      <c r="C36" s="212"/>
      <c r="D36" s="224">
        <f>SUM(D13:D35)</f>
        <v>233</v>
      </c>
      <c r="E36" s="166">
        <f>SUM(E13:E35)</f>
        <v>120019</v>
      </c>
      <c r="F36" s="225">
        <f aca="true" t="shared" si="25" ref="F36:AI36">SUM(F13:F35)</f>
        <v>20760</v>
      </c>
      <c r="G36" s="225">
        <f t="shared" si="25"/>
        <v>8304</v>
      </c>
      <c r="H36" s="225">
        <f t="shared" si="25"/>
        <v>2076</v>
      </c>
      <c r="I36" s="225">
        <f t="shared" si="25"/>
        <v>2076</v>
      </c>
      <c r="J36" s="225">
        <f t="shared" si="25"/>
        <v>1038</v>
      </c>
      <c r="K36" s="225">
        <f t="shared" si="25"/>
        <v>7266</v>
      </c>
      <c r="L36" s="218">
        <f t="shared" si="25"/>
        <v>22390</v>
      </c>
      <c r="M36" s="218">
        <f t="shared" si="25"/>
        <v>8956</v>
      </c>
      <c r="N36" s="218">
        <f t="shared" si="25"/>
        <v>2239</v>
      </c>
      <c r="O36" s="218">
        <f t="shared" si="25"/>
        <v>2239</v>
      </c>
      <c r="P36" s="218">
        <f t="shared" si="25"/>
        <v>1119.5</v>
      </c>
      <c r="Q36" s="218">
        <f t="shared" si="25"/>
        <v>7836.5</v>
      </c>
      <c r="R36" s="218">
        <f t="shared" si="25"/>
        <v>15347</v>
      </c>
      <c r="S36" s="218">
        <f t="shared" si="25"/>
        <v>6138.8</v>
      </c>
      <c r="T36" s="218">
        <f t="shared" si="25"/>
        <v>1534.7</v>
      </c>
      <c r="U36" s="218">
        <f t="shared" si="25"/>
        <v>1534.7</v>
      </c>
      <c r="V36" s="218">
        <f t="shared" si="25"/>
        <v>767.35</v>
      </c>
      <c r="W36" s="218">
        <f t="shared" si="25"/>
        <v>5371.45</v>
      </c>
      <c r="X36" s="218">
        <f t="shared" si="25"/>
        <v>36782</v>
      </c>
      <c r="Y36" s="218">
        <f t="shared" si="25"/>
        <v>14712.8</v>
      </c>
      <c r="Z36" s="218">
        <f t="shared" si="25"/>
        <v>3678.2</v>
      </c>
      <c r="AA36" s="218">
        <f t="shared" si="25"/>
        <v>3678.2</v>
      </c>
      <c r="AB36" s="218">
        <f t="shared" si="25"/>
        <v>1839.1</v>
      </c>
      <c r="AC36" s="218">
        <f t="shared" si="25"/>
        <v>12873.7</v>
      </c>
      <c r="AD36" s="218">
        <f t="shared" si="25"/>
        <v>24740</v>
      </c>
      <c r="AE36" s="218">
        <f t="shared" si="25"/>
        <v>9896</v>
      </c>
      <c r="AF36" s="218">
        <f t="shared" si="25"/>
        <v>2474</v>
      </c>
      <c r="AG36" s="218">
        <f t="shared" si="25"/>
        <v>2474</v>
      </c>
      <c r="AH36" s="218">
        <f t="shared" si="25"/>
        <v>1237</v>
      </c>
      <c r="AI36" s="224">
        <f t="shared" si="25"/>
        <v>8659</v>
      </c>
      <c r="AJ36" s="226" t="s">
        <v>216</v>
      </c>
      <c r="AK36" s="124"/>
      <c r="AL36" s="79"/>
      <c r="AN36" s="34"/>
    </row>
    <row r="37" spans="1:40" s="146" customFormat="1" ht="24" customHeight="1">
      <c r="A37" s="273"/>
      <c r="B37" s="139" t="s">
        <v>109</v>
      </c>
      <c r="C37" s="140" t="s">
        <v>230</v>
      </c>
      <c r="D37" s="168">
        <v>72</v>
      </c>
      <c r="E37" s="167">
        <f aca="true" t="shared" si="26" ref="E37:E42">F37+L37+R37+X37+AD37</f>
        <v>49350</v>
      </c>
      <c r="F37" s="167">
        <f>500+250+250+3000+1400</f>
        <v>5400</v>
      </c>
      <c r="G37" s="227">
        <f>F37*0.4</f>
        <v>2160</v>
      </c>
      <c r="H37" s="227"/>
      <c r="I37" s="161">
        <f>F37*0.1</f>
        <v>540</v>
      </c>
      <c r="J37" s="227">
        <f>F37*0.05</f>
        <v>270</v>
      </c>
      <c r="K37" s="162">
        <f>F37*0.45</f>
        <v>2430</v>
      </c>
      <c r="L37" s="167">
        <f>750+1000+700+2000+500+500+7000</f>
        <v>12450</v>
      </c>
      <c r="M37" s="162">
        <f>L37*0.4</f>
        <v>4980</v>
      </c>
      <c r="N37" s="162"/>
      <c r="O37" s="162">
        <f>L37*0.1</f>
        <v>1245</v>
      </c>
      <c r="P37" s="162">
        <f>L37*0.05</f>
        <v>622.5</v>
      </c>
      <c r="Q37" s="162">
        <f>L37*0.45</f>
        <v>5602.5</v>
      </c>
      <c r="R37" s="167">
        <v>15680</v>
      </c>
      <c r="S37" s="162">
        <f>R37*0.4</f>
        <v>6272</v>
      </c>
      <c r="T37" s="162"/>
      <c r="U37" s="162">
        <f>R37*0.1</f>
        <v>1568</v>
      </c>
      <c r="V37" s="162">
        <f>R37*0.05</f>
        <v>784</v>
      </c>
      <c r="W37" s="162">
        <f>R37*0.45</f>
        <v>7056</v>
      </c>
      <c r="X37" s="167">
        <f>320+700+700+1000+1400+1400+1400+3000+500+750+1000+750</f>
        <v>12920</v>
      </c>
      <c r="Y37" s="162">
        <f>X37*0.4</f>
        <v>5168</v>
      </c>
      <c r="Z37" s="162"/>
      <c r="AA37" s="162">
        <f>X37*0.1</f>
        <v>1292</v>
      </c>
      <c r="AB37" s="162">
        <f>X37*0.05</f>
        <v>646</v>
      </c>
      <c r="AC37" s="162">
        <f>X37*0.45</f>
        <v>5814</v>
      </c>
      <c r="AD37" s="167">
        <v>2900</v>
      </c>
      <c r="AE37" s="162">
        <f>AD37*0.4</f>
        <v>1160</v>
      </c>
      <c r="AF37" s="162"/>
      <c r="AG37" s="162">
        <f>AD37*0.1</f>
        <v>290</v>
      </c>
      <c r="AH37" s="162">
        <f>AD37*0.05</f>
        <v>145</v>
      </c>
      <c r="AI37" s="162">
        <f>AD37*0.45</f>
        <v>1305</v>
      </c>
      <c r="AJ37" s="182" t="s">
        <v>161</v>
      </c>
      <c r="AK37" s="144"/>
      <c r="AL37" s="145"/>
      <c r="AN37" s="137"/>
    </row>
    <row r="38" spans="1:40" s="146" customFormat="1" ht="35.25" customHeight="1">
      <c r="A38" s="273"/>
      <c r="B38" s="139" t="s">
        <v>109</v>
      </c>
      <c r="C38" s="140" t="s">
        <v>110</v>
      </c>
      <c r="D38" s="168">
        <v>92</v>
      </c>
      <c r="E38" s="167">
        <f t="shared" si="26"/>
        <v>60100</v>
      </c>
      <c r="F38" s="167">
        <v>12020</v>
      </c>
      <c r="G38" s="227">
        <f>F38*0.4</f>
        <v>4808</v>
      </c>
      <c r="H38" s="227"/>
      <c r="I38" s="161">
        <f>F38*0.1</f>
        <v>1202</v>
      </c>
      <c r="J38" s="227">
        <f>F38*0.05</f>
        <v>601</v>
      </c>
      <c r="K38" s="162">
        <f aca="true" t="shared" si="27" ref="K38:K44">F38*0.45</f>
        <v>5409</v>
      </c>
      <c r="L38" s="167">
        <v>12020</v>
      </c>
      <c r="M38" s="162">
        <f aca="true" t="shared" si="28" ref="M38:M44">L38*0.4</f>
        <v>4808</v>
      </c>
      <c r="N38" s="162"/>
      <c r="O38" s="162">
        <f aca="true" t="shared" si="29" ref="O38:O44">L38*0.1</f>
        <v>1202</v>
      </c>
      <c r="P38" s="162">
        <f aca="true" t="shared" si="30" ref="P38:P44">L38*0.05</f>
        <v>601</v>
      </c>
      <c r="Q38" s="162">
        <f aca="true" t="shared" si="31" ref="Q38:Q44">L38*0.45</f>
        <v>5409</v>
      </c>
      <c r="R38" s="167">
        <v>12020</v>
      </c>
      <c r="S38" s="162">
        <f aca="true" t="shared" si="32" ref="S38:S44">R38*0.4</f>
        <v>4808</v>
      </c>
      <c r="T38" s="162"/>
      <c r="U38" s="162">
        <f aca="true" t="shared" si="33" ref="U38:U44">R38*0.1</f>
        <v>1202</v>
      </c>
      <c r="V38" s="162">
        <f aca="true" t="shared" si="34" ref="V38:V44">R38*0.05</f>
        <v>601</v>
      </c>
      <c r="W38" s="162">
        <f aca="true" t="shared" si="35" ref="W38:W44">R38*0.45</f>
        <v>5409</v>
      </c>
      <c r="X38" s="167">
        <v>12020</v>
      </c>
      <c r="Y38" s="162">
        <f aca="true" t="shared" si="36" ref="Y38:Y44">X38*0.4</f>
        <v>4808</v>
      </c>
      <c r="Z38" s="162"/>
      <c r="AA38" s="162">
        <f aca="true" t="shared" si="37" ref="AA38:AA44">X38*0.1</f>
        <v>1202</v>
      </c>
      <c r="AB38" s="162">
        <f aca="true" t="shared" si="38" ref="AB38:AB44">X38*0.05</f>
        <v>601</v>
      </c>
      <c r="AC38" s="162">
        <f aca="true" t="shared" si="39" ref="AC38:AC44">X38*0.45</f>
        <v>5409</v>
      </c>
      <c r="AD38" s="167">
        <v>12020</v>
      </c>
      <c r="AE38" s="162">
        <f aca="true" t="shared" si="40" ref="AE38:AE44">AD38*0.4</f>
        <v>4808</v>
      </c>
      <c r="AF38" s="162"/>
      <c r="AG38" s="162">
        <f aca="true" t="shared" si="41" ref="AG38:AG44">AD38*0.1</f>
        <v>1202</v>
      </c>
      <c r="AH38" s="162">
        <f aca="true" t="shared" si="42" ref="AH38:AH44">AD38*0.05</f>
        <v>601</v>
      </c>
      <c r="AI38" s="162">
        <f aca="true" t="shared" si="43" ref="AI38:AI44">AD38*0.45</f>
        <v>5409</v>
      </c>
      <c r="AJ38" s="169" t="s">
        <v>167</v>
      </c>
      <c r="AK38" s="144"/>
      <c r="AL38" s="145"/>
      <c r="AN38" s="137"/>
    </row>
    <row r="39" spans="1:40" s="146" customFormat="1" ht="36" customHeight="1">
      <c r="A39" s="273"/>
      <c r="B39" s="139" t="s">
        <v>113</v>
      </c>
      <c r="C39" s="140" t="s">
        <v>124</v>
      </c>
      <c r="D39" s="168">
        <v>98</v>
      </c>
      <c r="E39" s="167">
        <f t="shared" si="26"/>
        <v>50116.00000000001</v>
      </c>
      <c r="F39" s="167">
        <f>676.6+444.6+60+116.6+193.3+520+232+400+200+400+800+250+500+232+233.3+444.6+145+734.6+232.5+216.6+166.6+232+600+600+750+433.3+276.6+333.3+250+200+280+350+225+245+175+250+200+175+175</f>
        <v>12948.500000000002</v>
      </c>
      <c r="G39" s="227">
        <f aca="true" t="shared" si="44" ref="G39:G44">F39*0.4</f>
        <v>5179.4000000000015</v>
      </c>
      <c r="H39" s="227"/>
      <c r="I39" s="161">
        <f aca="true" t="shared" si="45" ref="I39:I44">F39*0.1</f>
        <v>1294.8500000000004</v>
      </c>
      <c r="J39" s="227">
        <f aca="true" t="shared" si="46" ref="J39:J44">F39*0.05</f>
        <v>647.4250000000002</v>
      </c>
      <c r="K39" s="162">
        <f t="shared" si="27"/>
        <v>5826.825000000001</v>
      </c>
      <c r="L39" s="167">
        <f>676.6+444.6+60+116.6+193.3+520+232+400+200+400+800+250+500+232+233.3+444.6+145+734.6+232.5+216.6+166.6+232+600+600+750+433.3+276.6+333.3+250+200+280+350+225+245+175+250+200+175+175</f>
        <v>12948.500000000002</v>
      </c>
      <c r="M39" s="162">
        <f t="shared" si="28"/>
        <v>5179.4000000000015</v>
      </c>
      <c r="N39" s="162"/>
      <c r="O39" s="162">
        <f t="shared" si="29"/>
        <v>1294.8500000000004</v>
      </c>
      <c r="P39" s="162">
        <f t="shared" si="30"/>
        <v>647.4250000000002</v>
      </c>
      <c r="Q39" s="162">
        <f t="shared" si="31"/>
        <v>5826.825000000001</v>
      </c>
      <c r="R39" s="167">
        <f>676.6+444.6+116.6+193.3+520+232+400+200+400+800+250+500+232+233.3+444.6+734.6+232.5+216.6+166.6+232+600+600+750+433.3+276.6+333.3+250+200+280+350+225+245+175+250+200+175+175</f>
        <v>12743.500000000002</v>
      </c>
      <c r="S39" s="162">
        <f t="shared" si="32"/>
        <v>5097.4000000000015</v>
      </c>
      <c r="T39" s="162"/>
      <c r="U39" s="162">
        <f t="shared" si="33"/>
        <v>1274.3500000000004</v>
      </c>
      <c r="V39" s="162">
        <f t="shared" si="34"/>
        <v>637.1750000000002</v>
      </c>
      <c r="W39" s="162">
        <f t="shared" si="35"/>
        <v>5734.575000000001</v>
      </c>
      <c r="X39" s="167">
        <f>520+232+400+200+400+800+250+500+232+232.5+232+600+750+250+200+280+350+225+245+175+250+200+175+175+2</f>
        <v>7875.5</v>
      </c>
      <c r="Y39" s="162">
        <f t="shared" si="36"/>
        <v>3150.2000000000003</v>
      </c>
      <c r="Z39" s="162"/>
      <c r="AA39" s="162">
        <f t="shared" si="37"/>
        <v>787.5500000000001</v>
      </c>
      <c r="AB39" s="162">
        <f t="shared" si="38"/>
        <v>393.77500000000003</v>
      </c>
      <c r="AC39" s="162">
        <f t="shared" si="39"/>
        <v>3543.975</v>
      </c>
      <c r="AD39" s="167">
        <f>520+400+200+400+800+600+200+280+200</f>
        <v>3600</v>
      </c>
      <c r="AE39" s="162">
        <f t="shared" si="40"/>
        <v>1440</v>
      </c>
      <c r="AF39" s="162"/>
      <c r="AG39" s="162">
        <f t="shared" si="41"/>
        <v>360</v>
      </c>
      <c r="AH39" s="162">
        <f t="shared" si="42"/>
        <v>180</v>
      </c>
      <c r="AI39" s="162">
        <f t="shared" si="43"/>
        <v>1620</v>
      </c>
      <c r="AJ39" s="183" t="s">
        <v>162</v>
      </c>
      <c r="AK39" s="144"/>
      <c r="AL39" s="145"/>
      <c r="AN39" s="137"/>
    </row>
    <row r="40" spans="1:40" s="146" customFormat="1" ht="36.75" customHeight="1">
      <c r="A40" s="273"/>
      <c r="B40" s="139" t="s">
        <v>113</v>
      </c>
      <c r="C40" s="140" t="s">
        <v>117</v>
      </c>
      <c r="D40" s="168">
        <v>126</v>
      </c>
      <c r="E40" s="167">
        <f t="shared" si="26"/>
        <v>76250</v>
      </c>
      <c r="F40" s="167">
        <v>15250</v>
      </c>
      <c r="G40" s="227">
        <f t="shared" si="44"/>
        <v>6100</v>
      </c>
      <c r="H40" s="227"/>
      <c r="I40" s="161">
        <f t="shared" si="45"/>
        <v>1525</v>
      </c>
      <c r="J40" s="227">
        <f t="shared" si="46"/>
        <v>762.5</v>
      </c>
      <c r="K40" s="162">
        <f t="shared" si="27"/>
        <v>6862.5</v>
      </c>
      <c r="L40" s="167">
        <v>15250</v>
      </c>
      <c r="M40" s="162">
        <f t="shared" si="28"/>
        <v>6100</v>
      </c>
      <c r="N40" s="162"/>
      <c r="O40" s="162">
        <f t="shared" si="29"/>
        <v>1525</v>
      </c>
      <c r="P40" s="162">
        <f t="shared" si="30"/>
        <v>762.5</v>
      </c>
      <c r="Q40" s="162">
        <f t="shared" si="31"/>
        <v>6862.5</v>
      </c>
      <c r="R40" s="167">
        <v>15250</v>
      </c>
      <c r="S40" s="162">
        <f t="shared" si="32"/>
        <v>6100</v>
      </c>
      <c r="T40" s="162"/>
      <c r="U40" s="162">
        <f t="shared" si="33"/>
        <v>1525</v>
      </c>
      <c r="V40" s="162">
        <f t="shared" si="34"/>
        <v>762.5</v>
      </c>
      <c r="W40" s="162">
        <f t="shared" si="35"/>
        <v>6862.5</v>
      </c>
      <c r="X40" s="167">
        <v>15250</v>
      </c>
      <c r="Y40" s="162">
        <f t="shared" si="36"/>
        <v>6100</v>
      </c>
      <c r="Z40" s="162"/>
      <c r="AA40" s="162">
        <f t="shared" si="37"/>
        <v>1525</v>
      </c>
      <c r="AB40" s="162">
        <f t="shared" si="38"/>
        <v>762.5</v>
      </c>
      <c r="AC40" s="162">
        <f t="shared" si="39"/>
        <v>6862.5</v>
      </c>
      <c r="AD40" s="167">
        <v>15250</v>
      </c>
      <c r="AE40" s="162">
        <f t="shared" si="40"/>
        <v>6100</v>
      </c>
      <c r="AF40" s="162"/>
      <c r="AG40" s="162">
        <f t="shared" si="41"/>
        <v>1525</v>
      </c>
      <c r="AH40" s="162">
        <f t="shared" si="42"/>
        <v>762.5</v>
      </c>
      <c r="AI40" s="162">
        <f t="shared" si="43"/>
        <v>6862.5</v>
      </c>
      <c r="AJ40" s="169" t="s">
        <v>166</v>
      </c>
      <c r="AK40" s="144"/>
      <c r="AL40" s="145"/>
      <c r="AN40" s="137"/>
    </row>
    <row r="41" spans="1:40" s="149" customFormat="1" ht="36" customHeight="1">
      <c r="A41" s="273"/>
      <c r="B41" s="139" t="s">
        <v>20</v>
      </c>
      <c r="C41" s="140" t="s">
        <v>125</v>
      </c>
      <c r="D41" s="168">
        <v>17</v>
      </c>
      <c r="E41" s="167">
        <f t="shared" si="26"/>
        <v>7300</v>
      </c>
      <c r="F41" s="167"/>
      <c r="G41" s="227"/>
      <c r="H41" s="227"/>
      <c r="I41" s="161"/>
      <c r="J41" s="227"/>
      <c r="K41" s="162">
        <f t="shared" si="27"/>
        <v>0</v>
      </c>
      <c r="L41" s="167">
        <f>4000+250+600</f>
        <v>4850</v>
      </c>
      <c r="M41" s="162">
        <f t="shared" si="28"/>
        <v>1940</v>
      </c>
      <c r="N41" s="162"/>
      <c r="O41" s="162">
        <f t="shared" si="29"/>
        <v>485</v>
      </c>
      <c r="P41" s="162">
        <f t="shared" si="30"/>
        <v>242.5</v>
      </c>
      <c r="Q41" s="162">
        <f t="shared" si="31"/>
        <v>2182.5</v>
      </c>
      <c r="R41" s="167">
        <f>600+500+300+800</f>
        <v>2200</v>
      </c>
      <c r="S41" s="162">
        <f t="shared" si="32"/>
        <v>880</v>
      </c>
      <c r="T41" s="162"/>
      <c r="U41" s="162">
        <f t="shared" si="33"/>
        <v>220</v>
      </c>
      <c r="V41" s="162">
        <f t="shared" si="34"/>
        <v>110</v>
      </c>
      <c r="W41" s="162">
        <f t="shared" si="35"/>
        <v>990</v>
      </c>
      <c r="X41" s="167">
        <v>250</v>
      </c>
      <c r="Y41" s="162">
        <f t="shared" si="36"/>
        <v>100</v>
      </c>
      <c r="Z41" s="162"/>
      <c r="AA41" s="162">
        <f t="shared" si="37"/>
        <v>25</v>
      </c>
      <c r="AB41" s="162">
        <f t="shared" si="38"/>
        <v>12.5</v>
      </c>
      <c r="AC41" s="162">
        <f t="shared" si="39"/>
        <v>112.5</v>
      </c>
      <c r="AD41" s="167"/>
      <c r="AE41" s="162"/>
      <c r="AF41" s="162"/>
      <c r="AG41" s="162"/>
      <c r="AH41" s="162"/>
      <c r="AI41" s="162">
        <f t="shared" si="43"/>
        <v>0</v>
      </c>
      <c r="AJ41" s="183" t="s">
        <v>163</v>
      </c>
      <c r="AK41" s="147"/>
      <c r="AL41" s="148"/>
      <c r="AN41" s="34"/>
    </row>
    <row r="42" spans="1:40" s="149" customFormat="1" ht="36" customHeight="1">
      <c r="A42" s="273"/>
      <c r="B42" s="139" t="s">
        <v>114</v>
      </c>
      <c r="C42" s="140" t="s">
        <v>118</v>
      </c>
      <c r="D42" s="168">
        <v>19</v>
      </c>
      <c r="E42" s="167">
        <f t="shared" si="26"/>
        <v>18150</v>
      </c>
      <c r="F42" s="167">
        <f>500+1800</f>
        <v>2300</v>
      </c>
      <c r="G42" s="227">
        <f t="shared" si="44"/>
        <v>920</v>
      </c>
      <c r="H42" s="227"/>
      <c r="I42" s="161">
        <f t="shared" si="45"/>
        <v>230</v>
      </c>
      <c r="J42" s="227">
        <f t="shared" si="46"/>
        <v>115</v>
      </c>
      <c r="K42" s="162">
        <f t="shared" si="27"/>
        <v>1035</v>
      </c>
      <c r="L42" s="167">
        <f>1500+6000+2000</f>
        <v>9500</v>
      </c>
      <c r="M42" s="162">
        <f t="shared" si="28"/>
        <v>3800</v>
      </c>
      <c r="N42" s="162"/>
      <c r="O42" s="162">
        <f t="shared" si="29"/>
        <v>950</v>
      </c>
      <c r="P42" s="162">
        <f t="shared" si="30"/>
        <v>475</v>
      </c>
      <c r="Q42" s="162">
        <f t="shared" si="31"/>
        <v>4275</v>
      </c>
      <c r="R42" s="167">
        <v>2100</v>
      </c>
      <c r="S42" s="162">
        <f t="shared" si="32"/>
        <v>840</v>
      </c>
      <c r="T42" s="162"/>
      <c r="U42" s="162">
        <f t="shared" si="33"/>
        <v>210</v>
      </c>
      <c r="V42" s="162">
        <f t="shared" si="34"/>
        <v>105</v>
      </c>
      <c r="W42" s="162">
        <f t="shared" si="35"/>
        <v>945</v>
      </c>
      <c r="X42" s="167">
        <v>2125</v>
      </c>
      <c r="Y42" s="162">
        <f t="shared" si="36"/>
        <v>850</v>
      </c>
      <c r="Z42" s="162"/>
      <c r="AA42" s="162">
        <f t="shared" si="37"/>
        <v>212.5</v>
      </c>
      <c r="AB42" s="162">
        <f t="shared" si="38"/>
        <v>106.25</v>
      </c>
      <c r="AC42" s="162">
        <f t="shared" si="39"/>
        <v>956.25</v>
      </c>
      <c r="AD42" s="167">
        <v>2125</v>
      </c>
      <c r="AE42" s="162">
        <f t="shared" si="40"/>
        <v>850</v>
      </c>
      <c r="AF42" s="162"/>
      <c r="AG42" s="162">
        <f t="shared" si="41"/>
        <v>212.5</v>
      </c>
      <c r="AH42" s="162">
        <f t="shared" si="42"/>
        <v>106.25</v>
      </c>
      <c r="AI42" s="162">
        <f t="shared" si="43"/>
        <v>956.25</v>
      </c>
      <c r="AJ42" s="183" t="s">
        <v>164</v>
      </c>
      <c r="AK42" s="147"/>
      <c r="AL42" s="148"/>
      <c r="AN42" s="34"/>
    </row>
    <row r="43" spans="1:40" s="149" customFormat="1" ht="24" customHeight="1">
      <c r="A43" s="273"/>
      <c r="B43" s="139" t="s">
        <v>112</v>
      </c>
      <c r="C43" s="140" t="s">
        <v>119</v>
      </c>
      <c r="D43" s="168">
        <v>69</v>
      </c>
      <c r="E43" s="167">
        <v>22305</v>
      </c>
      <c r="F43" s="167">
        <v>4461</v>
      </c>
      <c r="G43" s="227">
        <f t="shared" si="44"/>
        <v>1784.4</v>
      </c>
      <c r="H43" s="227"/>
      <c r="I43" s="161">
        <f t="shared" si="45"/>
        <v>446.1</v>
      </c>
      <c r="J43" s="227">
        <f t="shared" si="46"/>
        <v>223.05</v>
      </c>
      <c r="K43" s="162">
        <f t="shared" si="27"/>
        <v>2007.45</v>
      </c>
      <c r="L43" s="167">
        <v>4461</v>
      </c>
      <c r="M43" s="162">
        <f t="shared" si="28"/>
        <v>1784.4</v>
      </c>
      <c r="N43" s="162"/>
      <c r="O43" s="162">
        <f t="shared" si="29"/>
        <v>446.1</v>
      </c>
      <c r="P43" s="162">
        <f t="shared" si="30"/>
        <v>223.05</v>
      </c>
      <c r="Q43" s="162">
        <f t="shared" si="31"/>
        <v>2007.45</v>
      </c>
      <c r="R43" s="167">
        <v>4461</v>
      </c>
      <c r="S43" s="162">
        <f t="shared" si="32"/>
        <v>1784.4</v>
      </c>
      <c r="T43" s="162"/>
      <c r="U43" s="162">
        <f t="shared" si="33"/>
        <v>446.1</v>
      </c>
      <c r="V43" s="162">
        <f t="shared" si="34"/>
        <v>223.05</v>
      </c>
      <c r="W43" s="162">
        <f t="shared" si="35"/>
        <v>2007.45</v>
      </c>
      <c r="X43" s="167">
        <v>4461</v>
      </c>
      <c r="Y43" s="162">
        <f t="shared" si="36"/>
        <v>1784.4</v>
      </c>
      <c r="Z43" s="162"/>
      <c r="AA43" s="162">
        <f t="shared" si="37"/>
        <v>446.1</v>
      </c>
      <c r="AB43" s="162">
        <f t="shared" si="38"/>
        <v>223.05</v>
      </c>
      <c r="AC43" s="162">
        <f t="shared" si="39"/>
        <v>2007.45</v>
      </c>
      <c r="AD43" s="167">
        <v>4461</v>
      </c>
      <c r="AE43" s="162">
        <f t="shared" si="40"/>
        <v>1784.4</v>
      </c>
      <c r="AF43" s="162"/>
      <c r="AG43" s="162">
        <f t="shared" si="41"/>
        <v>446.1</v>
      </c>
      <c r="AH43" s="162">
        <f t="shared" si="42"/>
        <v>223.05</v>
      </c>
      <c r="AI43" s="162">
        <f t="shared" si="43"/>
        <v>2007.45</v>
      </c>
      <c r="AJ43" s="169" t="s">
        <v>159</v>
      </c>
      <c r="AK43" s="147"/>
      <c r="AL43" s="148"/>
      <c r="AN43" s="34"/>
    </row>
    <row r="44" spans="1:40" s="149" customFormat="1" ht="24" customHeight="1">
      <c r="A44" s="273"/>
      <c r="B44" s="139" t="s">
        <v>111</v>
      </c>
      <c r="C44" s="140" t="s">
        <v>126</v>
      </c>
      <c r="D44" s="168">
        <v>77</v>
      </c>
      <c r="E44" s="167">
        <v>18480</v>
      </c>
      <c r="F44" s="167">
        <v>3840</v>
      </c>
      <c r="G44" s="227">
        <f t="shared" si="44"/>
        <v>1536</v>
      </c>
      <c r="H44" s="227"/>
      <c r="I44" s="161">
        <f t="shared" si="45"/>
        <v>384</v>
      </c>
      <c r="J44" s="227">
        <f t="shared" si="46"/>
        <v>192</v>
      </c>
      <c r="K44" s="162">
        <f t="shared" si="27"/>
        <v>1728</v>
      </c>
      <c r="L44" s="167">
        <v>3840</v>
      </c>
      <c r="M44" s="162">
        <f t="shared" si="28"/>
        <v>1536</v>
      </c>
      <c r="N44" s="162"/>
      <c r="O44" s="162">
        <f t="shared" si="29"/>
        <v>384</v>
      </c>
      <c r="P44" s="162">
        <f t="shared" si="30"/>
        <v>192</v>
      </c>
      <c r="Q44" s="162">
        <f t="shared" si="31"/>
        <v>1728</v>
      </c>
      <c r="R44" s="167">
        <v>4560</v>
      </c>
      <c r="S44" s="162">
        <f t="shared" si="32"/>
        <v>1824</v>
      </c>
      <c r="T44" s="162"/>
      <c r="U44" s="162">
        <f t="shared" si="33"/>
        <v>456</v>
      </c>
      <c r="V44" s="162">
        <f t="shared" si="34"/>
        <v>228</v>
      </c>
      <c r="W44" s="162">
        <f t="shared" si="35"/>
        <v>2052</v>
      </c>
      <c r="X44" s="167">
        <v>3360</v>
      </c>
      <c r="Y44" s="162">
        <f t="shared" si="36"/>
        <v>1344</v>
      </c>
      <c r="Z44" s="162"/>
      <c r="AA44" s="162">
        <f t="shared" si="37"/>
        <v>336</v>
      </c>
      <c r="AB44" s="162">
        <f t="shared" si="38"/>
        <v>168</v>
      </c>
      <c r="AC44" s="162">
        <f t="shared" si="39"/>
        <v>1512</v>
      </c>
      <c r="AD44" s="167">
        <v>2880</v>
      </c>
      <c r="AE44" s="162">
        <f t="shared" si="40"/>
        <v>1152</v>
      </c>
      <c r="AF44" s="162"/>
      <c r="AG44" s="162">
        <f t="shared" si="41"/>
        <v>288</v>
      </c>
      <c r="AH44" s="162">
        <f t="shared" si="42"/>
        <v>144</v>
      </c>
      <c r="AI44" s="162">
        <f t="shared" si="43"/>
        <v>1296</v>
      </c>
      <c r="AJ44" s="183" t="s">
        <v>165</v>
      </c>
      <c r="AK44" s="147"/>
      <c r="AL44" s="148"/>
      <c r="AN44" s="34"/>
    </row>
    <row r="45" spans="1:40" s="151" customFormat="1" ht="36" customHeight="1">
      <c r="A45" s="273"/>
      <c r="B45" s="182" t="s">
        <v>120</v>
      </c>
      <c r="C45" s="213"/>
      <c r="D45" s="168">
        <f>SUM(D36:D44)</f>
        <v>803</v>
      </c>
      <c r="E45" s="168">
        <f>SUM(E36:E44)</f>
        <v>422070</v>
      </c>
      <c r="F45" s="167">
        <f aca="true" t="shared" si="47" ref="F45:AI45">SUM(F36:F44)</f>
        <v>76979.5</v>
      </c>
      <c r="G45" s="167">
        <f t="shared" si="47"/>
        <v>30791.800000000003</v>
      </c>
      <c r="H45" s="167">
        <f t="shared" si="47"/>
        <v>2076</v>
      </c>
      <c r="I45" s="167">
        <f t="shared" si="47"/>
        <v>7697.950000000001</v>
      </c>
      <c r="J45" s="167">
        <f t="shared" si="47"/>
        <v>3848.9750000000004</v>
      </c>
      <c r="K45" s="168">
        <f t="shared" si="47"/>
        <v>32564.775</v>
      </c>
      <c r="L45" s="167">
        <f t="shared" si="47"/>
        <v>97709.5</v>
      </c>
      <c r="M45" s="167">
        <f t="shared" si="47"/>
        <v>39083.8</v>
      </c>
      <c r="N45" s="167">
        <f t="shared" si="47"/>
        <v>2239</v>
      </c>
      <c r="O45" s="167">
        <f t="shared" si="47"/>
        <v>9770.95</v>
      </c>
      <c r="P45" s="167">
        <f t="shared" si="47"/>
        <v>4885.475</v>
      </c>
      <c r="Q45" s="167">
        <f t="shared" si="47"/>
        <v>41730.274999999994</v>
      </c>
      <c r="R45" s="167">
        <f t="shared" si="47"/>
        <v>84361.5</v>
      </c>
      <c r="S45" s="167">
        <f t="shared" si="47"/>
        <v>33744.600000000006</v>
      </c>
      <c r="T45" s="167">
        <f t="shared" si="47"/>
        <v>1534.7</v>
      </c>
      <c r="U45" s="167">
        <f t="shared" si="47"/>
        <v>8436.150000000001</v>
      </c>
      <c r="V45" s="167">
        <f t="shared" si="47"/>
        <v>4218.075000000001</v>
      </c>
      <c r="W45" s="167">
        <f t="shared" si="47"/>
        <v>36427.975</v>
      </c>
      <c r="X45" s="167">
        <f t="shared" si="47"/>
        <v>95043.5</v>
      </c>
      <c r="Y45" s="167">
        <f t="shared" si="47"/>
        <v>38017.4</v>
      </c>
      <c r="Z45" s="167">
        <f t="shared" si="47"/>
        <v>3678.2</v>
      </c>
      <c r="AA45" s="167">
        <f t="shared" si="47"/>
        <v>9504.35</v>
      </c>
      <c r="AB45" s="167">
        <f t="shared" si="47"/>
        <v>4752.175</v>
      </c>
      <c r="AC45" s="167">
        <f t="shared" si="47"/>
        <v>39091.375</v>
      </c>
      <c r="AD45" s="167">
        <f t="shared" si="47"/>
        <v>67976</v>
      </c>
      <c r="AE45" s="167">
        <f t="shared" si="47"/>
        <v>27190.4</v>
      </c>
      <c r="AF45" s="167">
        <f t="shared" si="47"/>
        <v>2474</v>
      </c>
      <c r="AG45" s="167">
        <f t="shared" si="47"/>
        <v>6797.6</v>
      </c>
      <c r="AH45" s="167">
        <f t="shared" si="47"/>
        <v>3398.8</v>
      </c>
      <c r="AI45" s="167">
        <f t="shared" si="47"/>
        <v>28115.2</v>
      </c>
      <c r="AJ45" s="169" t="s">
        <v>168</v>
      </c>
      <c r="AK45" s="150"/>
      <c r="AL45" s="150"/>
      <c r="AN45" s="152"/>
    </row>
    <row r="46" spans="1:40" s="151" customFormat="1" ht="57.75" customHeight="1">
      <c r="A46" s="273"/>
      <c r="B46" s="209" t="s">
        <v>156</v>
      </c>
      <c r="C46" s="182"/>
      <c r="D46" s="163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50"/>
      <c r="AL46" s="150"/>
      <c r="AN46" s="152"/>
    </row>
    <row r="47" spans="1:40" s="151" customFormat="1" ht="36" customHeight="1">
      <c r="A47" s="273"/>
      <c r="B47" s="210" t="s">
        <v>157</v>
      </c>
      <c r="C47" s="181" t="s">
        <v>115</v>
      </c>
      <c r="D47" s="170">
        <v>420</v>
      </c>
      <c r="E47" s="161">
        <f>F47+L47+R47+X47+AD47</f>
        <v>65000</v>
      </c>
      <c r="F47" s="165">
        <v>4000</v>
      </c>
      <c r="G47" s="165">
        <f>F47*0.4</f>
        <v>1600</v>
      </c>
      <c r="H47" s="165">
        <f>F47*0.1</f>
        <v>400</v>
      </c>
      <c r="I47" s="165">
        <f>F47*0.1</f>
        <v>400</v>
      </c>
      <c r="J47" s="165">
        <f>F47*0.05</f>
        <v>200</v>
      </c>
      <c r="K47" s="165">
        <f>F47*0.35</f>
        <v>1400</v>
      </c>
      <c r="L47" s="165">
        <v>15000</v>
      </c>
      <c r="M47" s="165">
        <f>L47*0.4</f>
        <v>6000</v>
      </c>
      <c r="N47" s="165">
        <f>L47*0.1</f>
        <v>1500</v>
      </c>
      <c r="O47" s="165">
        <f>L47*0.1</f>
        <v>1500</v>
      </c>
      <c r="P47" s="165">
        <f>L47*0.05</f>
        <v>750</v>
      </c>
      <c r="Q47" s="165">
        <f>L47*0.35</f>
        <v>5250</v>
      </c>
      <c r="R47" s="165">
        <v>15000</v>
      </c>
      <c r="S47" s="165">
        <f>R47*0.4</f>
        <v>6000</v>
      </c>
      <c r="T47" s="165">
        <f>R47*0.1</f>
        <v>1500</v>
      </c>
      <c r="U47" s="165">
        <f>R47*0.1</f>
        <v>1500</v>
      </c>
      <c r="V47" s="165">
        <f>R47*0.05</f>
        <v>750</v>
      </c>
      <c r="W47" s="165">
        <f>R47*0.35</f>
        <v>5250</v>
      </c>
      <c r="X47" s="165">
        <v>15000</v>
      </c>
      <c r="Y47" s="165">
        <f>X47*0.4</f>
        <v>6000</v>
      </c>
      <c r="Z47" s="165">
        <f>X47*0.1</f>
        <v>1500</v>
      </c>
      <c r="AA47" s="165">
        <f>X47*0.1</f>
        <v>1500</v>
      </c>
      <c r="AB47" s="165">
        <f>X47*0.05</f>
        <v>750</v>
      </c>
      <c r="AC47" s="165">
        <f>X47*0.35</f>
        <v>5250</v>
      </c>
      <c r="AD47" s="165">
        <v>16000</v>
      </c>
      <c r="AE47" s="165">
        <f>AD47*0.4</f>
        <v>6400</v>
      </c>
      <c r="AF47" s="165">
        <f>AD47*0.1</f>
        <v>1600</v>
      </c>
      <c r="AG47" s="165">
        <f>AD47*0.1</f>
        <v>1600</v>
      </c>
      <c r="AH47" s="165">
        <f>AD47*0.05</f>
        <v>800</v>
      </c>
      <c r="AI47" s="165">
        <f>AD47*0.35</f>
        <v>5600</v>
      </c>
      <c r="AJ47" s="165"/>
      <c r="AK47" s="150"/>
      <c r="AL47" s="150"/>
      <c r="AN47" s="152"/>
    </row>
    <row r="48" spans="1:40" s="151" customFormat="1" ht="12" customHeight="1">
      <c r="A48" s="273"/>
      <c r="B48" s="212" t="s">
        <v>34</v>
      </c>
      <c r="C48" s="228"/>
      <c r="D48" s="170">
        <f>D47</f>
        <v>420</v>
      </c>
      <c r="E48" s="170">
        <f aca="true" t="shared" si="48" ref="E48:AI48">E47</f>
        <v>65000</v>
      </c>
      <c r="F48" s="170">
        <f t="shared" si="48"/>
        <v>4000</v>
      </c>
      <c r="G48" s="170">
        <f t="shared" si="48"/>
        <v>1600</v>
      </c>
      <c r="H48" s="170">
        <f t="shared" si="48"/>
        <v>400</v>
      </c>
      <c r="I48" s="170">
        <f t="shared" si="48"/>
        <v>400</v>
      </c>
      <c r="J48" s="170">
        <f t="shared" si="48"/>
        <v>200</v>
      </c>
      <c r="K48" s="170">
        <f t="shared" si="48"/>
        <v>1400</v>
      </c>
      <c r="L48" s="170">
        <f t="shared" si="48"/>
        <v>15000</v>
      </c>
      <c r="M48" s="170">
        <f t="shared" si="48"/>
        <v>6000</v>
      </c>
      <c r="N48" s="170">
        <f t="shared" si="48"/>
        <v>1500</v>
      </c>
      <c r="O48" s="170">
        <f t="shared" si="48"/>
        <v>1500</v>
      </c>
      <c r="P48" s="170">
        <f t="shared" si="48"/>
        <v>750</v>
      </c>
      <c r="Q48" s="170">
        <f t="shared" si="48"/>
        <v>5250</v>
      </c>
      <c r="R48" s="170">
        <f t="shared" si="48"/>
        <v>15000</v>
      </c>
      <c r="S48" s="170">
        <f t="shared" si="48"/>
        <v>6000</v>
      </c>
      <c r="T48" s="170">
        <f t="shared" si="48"/>
        <v>1500</v>
      </c>
      <c r="U48" s="170">
        <f t="shared" si="48"/>
        <v>1500</v>
      </c>
      <c r="V48" s="170">
        <f t="shared" si="48"/>
        <v>750</v>
      </c>
      <c r="W48" s="170">
        <f t="shared" si="48"/>
        <v>5250</v>
      </c>
      <c r="X48" s="170">
        <f t="shared" si="48"/>
        <v>15000</v>
      </c>
      <c r="Y48" s="170">
        <f t="shared" si="48"/>
        <v>6000</v>
      </c>
      <c r="Z48" s="170">
        <f t="shared" si="48"/>
        <v>1500</v>
      </c>
      <c r="AA48" s="170">
        <f t="shared" si="48"/>
        <v>1500</v>
      </c>
      <c r="AB48" s="170">
        <f t="shared" si="48"/>
        <v>750</v>
      </c>
      <c r="AC48" s="170">
        <f t="shared" si="48"/>
        <v>5250</v>
      </c>
      <c r="AD48" s="170">
        <f t="shared" si="48"/>
        <v>16000</v>
      </c>
      <c r="AE48" s="170">
        <f t="shared" si="48"/>
        <v>6400</v>
      </c>
      <c r="AF48" s="170">
        <f t="shared" si="48"/>
        <v>1600</v>
      </c>
      <c r="AG48" s="170">
        <f t="shared" si="48"/>
        <v>1600</v>
      </c>
      <c r="AH48" s="170">
        <f t="shared" si="48"/>
        <v>800</v>
      </c>
      <c r="AI48" s="170">
        <f t="shared" si="48"/>
        <v>5600</v>
      </c>
      <c r="AJ48" s="170"/>
      <c r="AK48" s="150"/>
      <c r="AL48" s="150"/>
      <c r="AN48" s="152"/>
    </row>
    <row r="49" spans="1:40" s="151" customFormat="1" ht="24" customHeight="1">
      <c r="A49" s="282"/>
      <c r="B49" s="139" t="s">
        <v>109</v>
      </c>
      <c r="C49" s="140" t="s">
        <v>230</v>
      </c>
      <c r="D49" s="170">
        <v>5</v>
      </c>
      <c r="E49" s="161">
        <f>F49+L49+R49+X49+AD49</f>
        <v>500</v>
      </c>
      <c r="F49" s="165">
        <v>300</v>
      </c>
      <c r="G49" s="165">
        <f>F49*0.4</f>
        <v>120</v>
      </c>
      <c r="H49" s="165"/>
      <c r="I49" s="165">
        <f>F49*0.1</f>
        <v>30</v>
      </c>
      <c r="J49" s="165">
        <f>F49*0.05</f>
        <v>15</v>
      </c>
      <c r="K49" s="165">
        <f>F49*0.45</f>
        <v>135</v>
      </c>
      <c r="L49" s="165">
        <v>200</v>
      </c>
      <c r="M49" s="165">
        <f>L49*0.4</f>
        <v>80</v>
      </c>
      <c r="N49" s="165"/>
      <c r="O49" s="165">
        <f>L49*0.1</f>
        <v>20</v>
      </c>
      <c r="P49" s="165">
        <f>L49*0.05</f>
        <v>10</v>
      </c>
      <c r="Q49" s="165">
        <f>L49*0.45</f>
        <v>90</v>
      </c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50"/>
      <c r="AL49" s="150"/>
      <c r="AN49" s="152"/>
    </row>
    <row r="50" spans="1:40" s="151" customFormat="1" ht="24" customHeight="1">
      <c r="A50" s="282"/>
      <c r="B50" s="139" t="s">
        <v>109</v>
      </c>
      <c r="C50" s="140" t="s">
        <v>110</v>
      </c>
      <c r="D50" s="170">
        <v>45</v>
      </c>
      <c r="E50" s="167">
        <v>3640</v>
      </c>
      <c r="F50" s="169">
        <v>728</v>
      </c>
      <c r="G50" s="165">
        <f>F50*0.4</f>
        <v>291.2</v>
      </c>
      <c r="H50" s="165"/>
      <c r="I50" s="165">
        <f>F50*0.1</f>
        <v>72.8</v>
      </c>
      <c r="J50" s="165">
        <f>F50*0.05</f>
        <v>36.4</v>
      </c>
      <c r="K50" s="165">
        <f>F50*0.45</f>
        <v>327.6</v>
      </c>
      <c r="L50" s="169">
        <v>728</v>
      </c>
      <c r="M50" s="165">
        <f>L50*0.4</f>
        <v>291.2</v>
      </c>
      <c r="N50" s="165"/>
      <c r="O50" s="165">
        <f>L50*0.1</f>
        <v>72.8</v>
      </c>
      <c r="P50" s="165">
        <f>L50*0.05</f>
        <v>36.4</v>
      </c>
      <c r="Q50" s="165">
        <f>L50*0.45</f>
        <v>327.6</v>
      </c>
      <c r="R50" s="169">
        <v>728</v>
      </c>
      <c r="S50" s="165">
        <f>R50*0.4</f>
        <v>291.2</v>
      </c>
      <c r="T50" s="165"/>
      <c r="U50" s="165">
        <f>R50*0.1</f>
        <v>72.8</v>
      </c>
      <c r="V50" s="165">
        <f>R50*0.05</f>
        <v>36.4</v>
      </c>
      <c r="W50" s="165">
        <f>R50*0.45</f>
        <v>327.6</v>
      </c>
      <c r="X50" s="169">
        <v>728</v>
      </c>
      <c r="Y50" s="165">
        <f>X50*0.4</f>
        <v>291.2</v>
      </c>
      <c r="Z50" s="165"/>
      <c r="AA50" s="165">
        <f>X50*0.1</f>
        <v>72.8</v>
      </c>
      <c r="AB50" s="165">
        <f>X50*0.05</f>
        <v>36.4</v>
      </c>
      <c r="AC50" s="165">
        <f>X50*0.45</f>
        <v>327.6</v>
      </c>
      <c r="AD50" s="169">
        <v>728</v>
      </c>
      <c r="AE50" s="165">
        <f>AD50*0.4</f>
        <v>291.2</v>
      </c>
      <c r="AF50" s="165"/>
      <c r="AG50" s="165">
        <f>AD50*0.1</f>
        <v>72.8</v>
      </c>
      <c r="AH50" s="165">
        <f>AD50*0.05</f>
        <v>36.4</v>
      </c>
      <c r="AI50" s="165">
        <f>AD50*0.45</f>
        <v>327.6</v>
      </c>
      <c r="AJ50" s="165"/>
      <c r="AK50" s="150"/>
      <c r="AL50" s="150"/>
      <c r="AN50" s="152"/>
    </row>
    <row r="51" spans="1:40" s="151" customFormat="1" ht="24" customHeight="1">
      <c r="A51" s="282"/>
      <c r="B51" s="139" t="s">
        <v>113</v>
      </c>
      <c r="C51" s="140" t="s">
        <v>117</v>
      </c>
      <c r="D51" s="170">
        <v>57</v>
      </c>
      <c r="E51" s="167">
        <f>F51+L51+R51+X51+AD51</f>
        <v>5720</v>
      </c>
      <c r="F51" s="169">
        <v>2860</v>
      </c>
      <c r="G51" s="165">
        <f>F51*0.4</f>
        <v>1144</v>
      </c>
      <c r="H51" s="165"/>
      <c r="I51" s="165">
        <f>F51*0.1</f>
        <v>286</v>
      </c>
      <c r="J51" s="165">
        <f>F51*0.05</f>
        <v>143</v>
      </c>
      <c r="K51" s="165">
        <f>F51*0.45</f>
        <v>1287</v>
      </c>
      <c r="L51" s="169">
        <v>2860</v>
      </c>
      <c r="M51" s="165">
        <f>L51*0.4</f>
        <v>1144</v>
      </c>
      <c r="N51" s="165"/>
      <c r="O51" s="165">
        <f>L51*0.1</f>
        <v>286</v>
      </c>
      <c r="P51" s="165">
        <f>L51*0.05</f>
        <v>143</v>
      </c>
      <c r="Q51" s="165">
        <f>L51*0.45</f>
        <v>1287</v>
      </c>
      <c r="R51" s="169"/>
      <c r="S51" s="165"/>
      <c r="T51" s="165"/>
      <c r="U51" s="165"/>
      <c r="V51" s="165"/>
      <c r="W51" s="165"/>
      <c r="X51" s="169"/>
      <c r="Y51" s="165"/>
      <c r="Z51" s="165"/>
      <c r="AA51" s="165"/>
      <c r="AB51" s="165"/>
      <c r="AC51" s="165"/>
      <c r="AD51" s="169"/>
      <c r="AE51" s="165"/>
      <c r="AF51" s="165"/>
      <c r="AG51" s="165"/>
      <c r="AH51" s="165"/>
      <c r="AI51" s="165"/>
      <c r="AJ51" s="165"/>
      <c r="AK51" s="150"/>
      <c r="AL51" s="150"/>
      <c r="AN51" s="152"/>
    </row>
    <row r="52" spans="1:40" s="151" customFormat="1" ht="36" customHeight="1">
      <c r="A52" s="282"/>
      <c r="B52" s="139" t="s">
        <v>20</v>
      </c>
      <c r="C52" s="140" t="s">
        <v>125</v>
      </c>
      <c r="D52" s="170">
        <v>5</v>
      </c>
      <c r="E52" s="161">
        <f>F52+L52+R52+X52+AD52</f>
        <v>400</v>
      </c>
      <c r="F52" s="165">
        <v>200</v>
      </c>
      <c r="G52" s="165">
        <f>F52*0.4</f>
        <v>80</v>
      </c>
      <c r="H52" s="165"/>
      <c r="I52" s="165">
        <f>F52*0.1</f>
        <v>20</v>
      </c>
      <c r="J52" s="165">
        <f>F52*0.05</f>
        <v>10</v>
      </c>
      <c r="K52" s="165">
        <f>F52*0.45</f>
        <v>90</v>
      </c>
      <c r="L52" s="165">
        <v>200</v>
      </c>
      <c r="M52" s="165">
        <f>L52*0.4</f>
        <v>80</v>
      </c>
      <c r="N52" s="165"/>
      <c r="O52" s="165">
        <f>L52*0.1</f>
        <v>20</v>
      </c>
      <c r="P52" s="165">
        <f>L52*0.05</f>
        <v>10</v>
      </c>
      <c r="Q52" s="165">
        <f>L52*0.45</f>
        <v>90</v>
      </c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50"/>
      <c r="AL52" s="150"/>
      <c r="AN52" s="152"/>
    </row>
    <row r="53" spans="1:40" s="151" customFormat="1" ht="21" customHeight="1">
      <c r="A53" s="282"/>
      <c r="B53" s="182" t="s">
        <v>120</v>
      </c>
      <c r="C53" s="140"/>
      <c r="D53" s="170">
        <f aca="true" t="shared" si="49" ref="D53:AI53">SUM(D48:D52)</f>
        <v>532</v>
      </c>
      <c r="E53" s="169">
        <f t="shared" si="49"/>
        <v>75260</v>
      </c>
      <c r="F53" s="169">
        <f t="shared" si="49"/>
        <v>8088</v>
      </c>
      <c r="G53" s="169">
        <f t="shared" si="49"/>
        <v>3235.2</v>
      </c>
      <c r="H53" s="169">
        <f t="shared" si="49"/>
        <v>400</v>
      </c>
      <c r="I53" s="169">
        <f t="shared" si="49"/>
        <v>808.8</v>
      </c>
      <c r="J53" s="169">
        <f t="shared" si="49"/>
        <v>404.4</v>
      </c>
      <c r="K53" s="169">
        <f t="shared" si="49"/>
        <v>3239.6</v>
      </c>
      <c r="L53" s="169">
        <f t="shared" si="49"/>
        <v>18988</v>
      </c>
      <c r="M53" s="169">
        <f t="shared" si="49"/>
        <v>7595.2</v>
      </c>
      <c r="N53" s="169">
        <f t="shared" si="49"/>
        <v>1500</v>
      </c>
      <c r="O53" s="169">
        <f t="shared" si="49"/>
        <v>1898.8</v>
      </c>
      <c r="P53" s="169">
        <f t="shared" si="49"/>
        <v>949.4</v>
      </c>
      <c r="Q53" s="169">
        <f t="shared" si="49"/>
        <v>7044.6</v>
      </c>
      <c r="R53" s="169">
        <f t="shared" si="49"/>
        <v>15728</v>
      </c>
      <c r="S53" s="169">
        <f t="shared" si="49"/>
        <v>6291.2</v>
      </c>
      <c r="T53" s="169">
        <f t="shared" si="49"/>
        <v>1500</v>
      </c>
      <c r="U53" s="169">
        <f t="shared" si="49"/>
        <v>1572.8</v>
      </c>
      <c r="V53" s="169">
        <f t="shared" si="49"/>
        <v>786.4</v>
      </c>
      <c r="W53" s="169">
        <f t="shared" si="49"/>
        <v>5577.6</v>
      </c>
      <c r="X53" s="169">
        <f t="shared" si="49"/>
        <v>15728</v>
      </c>
      <c r="Y53" s="169">
        <f t="shared" si="49"/>
        <v>6291.2</v>
      </c>
      <c r="Z53" s="169">
        <f t="shared" si="49"/>
        <v>1500</v>
      </c>
      <c r="AA53" s="169">
        <f t="shared" si="49"/>
        <v>1572.8</v>
      </c>
      <c r="AB53" s="169">
        <f t="shared" si="49"/>
        <v>786.4</v>
      </c>
      <c r="AC53" s="169">
        <f t="shared" si="49"/>
        <v>5577.6</v>
      </c>
      <c r="AD53" s="169">
        <f t="shared" si="49"/>
        <v>16728</v>
      </c>
      <c r="AE53" s="169">
        <f t="shared" si="49"/>
        <v>6691.2</v>
      </c>
      <c r="AF53" s="169">
        <f t="shared" si="49"/>
        <v>1600</v>
      </c>
      <c r="AG53" s="169">
        <f t="shared" si="49"/>
        <v>1672.8</v>
      </c>
      <c r="AH53" s="169">
        <f t="shared" si="49"/>
        <v>836.4</v>
      </c>
      <c r="AI53" s="169">
        <f t="shared" si="49"/>
        <v>5927.6</v>
      </c>
      <c r="AJ53" s="164"/>
      <c r="AK53" s="150"/>
      <c r="AL53" s="150"/>
      <c r="AN53" s="152"/>
    </row>
    <row r="54" spans="1:40" s="151" customFormat="1" ht="77.25" customHeight="1">
      <c r="A54" s="282"/>
      <c r="B54" s="209" t="s">
        <v>136</v>
      </c>
      <c r="C54" s="140"/>
      <c r="D54" s="163"/>
      <c r="E54" s="161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50"/>
      <c r="AL54" s="150"/>
      <c r="AN54" s="152"/>
    </row>
    <row r="55" spans="1:40" s="189" customFormat="1" ht="24" customHeight="1">
      <c r="A55" s="282"/>
      <c r="B55" s="211" t="s">
        <v>113</v>
      </c>
      <c r="C55" s="140" t="s">
        <v>117</v>
      </c>
      <c r="D55" s="191">
        <v>61</v>
      </c>
      <c r="E55" s="166">
        <f>F55+L55+R55+X55+AD55</f>
        <v>4114</v>
      </c>
      <c r="F55" s="186">
        <v>822.8</v>
      </c>
      <c r="G55" s="206">
        <f>F55*0.4</f>
        <v>329.12</v>
      </c>
      <c r="H55" s="206"/>
      <c r="I55" s="187">
        <f>F55*0.1</f>
        <v>82.28</v>
      </c>
      <c r="J55" s="206">
        <f>F55*0.05</f>
        <v>41.14</v>
      </c>
      <c r="K55" s="187">
        <f>F55*0.45</f>
        <v>370.26</v>
      </c>
      <c r="L55" s="186">
        <v>822.8</v>
      </c>
      <c r="M55" s="187">
        <f>L55*0.4</f>
        <v>329.12</v>
      </c>
      <c r="N55" s="187"/>
      <c r="O55" s="187">
        <f>L55*0.1</f>
        <v>82.28</v>
      </c>
      <c r="P55" s="187">
        <f>L55*0.05</f>
        <v>41.14</v>
      </c>
      <c r="Q55" s="187">
        <f>L55*0.45</f>
        <v>370.26</v>
      </c>
      <c r="R55" s="186">
        <v>822.8</v>
      </c>
      <c r="S55" s="187">
        <f>R55*0.4</f>
        <v>329.12</v>
      </c>
      <c r="T55" s="187"/>
      <c r="U55" s="187">
        <f>R55*0.1</f>
        <v>82.28</v>
      </c>
      <c r="V55" s="187">
        <f>R55*0.05</f>
        <v>41.14</v>
      </c>
      <c r="W55" s="187">
        <f>R55*0.45</f>
        <v>370.26</v>
      </c>
      <c r="X55" s="186">
        <v>822.8</v>
      </c>
      <c r="Y55" s="187">
        <f>X55*0.4</f>
        <v>329.12</v>
      </c>
      <c r="Z55" s="187"/>
      <c r="AA55" s="187">
        <f>X55*0.1</f>
        <v>82.28</v>
      </c>
      <c r="AB55" s="187">
        <f>X55*0.05</f>
        <v>41.14</v>
      </c>
      <c r="AC55" s="187">
        <f>X55*0.45</f>
        <v>370.26</v>
      </c>
      <c r="AD55" s="186">
        <v>822.8</v>
      </c>
      <c r="AE55" s="187">
        <f>AD55*0.4</f>
        <v>329.12</v>
      </c>
      <c r="AF55" s="187"/>
      <c r="AG55" s="187">
        <f>AD55*0.1</f>
        <v>82.28</v>
      </c>
      <c r="AH55" s="187">
        <f>AD55*0.05</f>
        <v>41.14</v>
      </c>
      <c r="AI55" s="187">
        <f>AD55*0.45</f>
        <v>370.26</v>
      </c>
      <c r="AJ55" s="186" t="s">
        <v>171</v>
      </c>
      <c r="AK55" s="79"/>
      <c r="AL55" s="79"/>
      <c r="AN55" s="190"/>
    </row>
    <row r="56" spans="1:40" s="189" customFormat="1" ht="24.75" customHeight="1">
      <c r="A56" s="282"/>
      <c r="B56" s="139" t="s">
        <v>109</v>
      </c>
      <c r="C56" s="140" t="s">
        <v>110</v>
      </c>
      <c r="D56" s="191">
        <v>4</v>
      </c>
      <c r="E56" s="166">
        <f>F56+L56+R56+X56+AD56</f>
        <v>400</v>
      </c>
      <c r="F56" s="186">
        <v>400</v>
      </c>
      <c r="G56" s="206">
        <f>F56*0.4</f>
        <v>160</v>
      </c>
      <c r="H56" s="206"/>
      <c r="I56" s="187">
        <f>F56*0.1</f>
        <v>40</v>
      </c>
      <c r="J56" s="206">
        <f>F56*0.05</f>
        <v>20</v>
      </c>
      <c r="K56" s="187">
        <f>F56*0.45</f>
        <v>180</v>
      </c>
      <c r="L56" s="186"/>
      <c r="M56" s="187"/>
      <c r="N56" s="187"/>
      <c r="O56" s="187"/>
      <c r="P56" s="187"/>
      <c r="Q56" s="187"/>
      <c r="R56" s="186"/>
      <c r="S56" s="187"/>
      <c r="T56" s="187"/>
      <c r="U56" s="187"/>
      <c r="V56" s="187"/>
      <c r="W56" s="187"/>
      <c r="X56" s="186"/>
      <c r="Y56" s="187"/>
      <c r="Z56" s="187"/>
      <c r="AA56" s="187"/>
      <c r="AB56" s="187"/>
      <c r="AC56" s="187"/>
      <c r="AD56" s="186"/>
      <c r="AE56" s="187"/>
      <c r="AF56" s="188"/>
      <c r="AG56" s="188"/>
      <c r="AH56" s="188"/>
      <c r="AI56" s="188"/>
      <c r="AJ56" s="186" t="s">
        <v>172</v>
      </c>
      <c r="AK56" s="79"/>
      <c r="AL56" s="79"/>
      <c r="AN56" s="190"/>
    </row>
    <row r="57" spans="1:40" s="151" customFormat="1" ht="24.75" customHeight="1">
      <c r="A57" s="282"/>
      <c r="B57" s="182" t="s">
        <v>120</v>
      </c>
      <c r="C57" s="140"/>
      <c r="D57" s="170">
        <f>SUM(D55:D56)</f>
        <v>65</v>
      </c>
      <c r="E57" s="169">
        <f aca="true" t="shared" si="50" ref="E57:P57">SUM(E55:E56)</f>
        <v>4514</v>
      </c>
      <c r="F57" s="169">
        <f t="shared" si="50"/>
        <v>1222.8</v>
      </c>
      <c r="G57" s="169">
        <f t="shared" si="50"/>
        <v>489.12</v>
      </c>
      <c r="H57" s="169">
        <f t="shared" si="50"/>
        <v>0</v>
      </c>
      <c r="I57" s="169">
        <f t="shared" si="50"/>
        <v>122.28</v>
      </c>
      <c r="J57" s="169">
        <f t="shared" si="50"/>
        <v>61.14</v>
      </c>
      <c r="K57" s="169">
        <f t="shared" si="50"/>
        <v>550.26</v>
      </c>
      <c r="L57" s="169">
        <f t="shared" si="50"/>
        <v>822.8</v>
      </c>
      <c r="M57" s="169">
        <f t="shared" si="50"/>
        <v>329.12</v>
      </c>
      <c r="N57" s="169">
        <f t="shared" si="50"/>
        <v>0</v>
      </c>
      <c r="O57" s="169">
        <f t="shared" si="50"/>
        <v>82.28</v>
      </c>
      <c r="P57" s="169">
        <f t="shared" si="50"/>
        <v>41.14</v>
      </c>
      <c r="Q57" s="169">
        <f aca="true" t="shared" si="51" ref="Q57:AI57">SUM(Q55:Q56)</f>
        <v>370.26</v>
      </c>
      <c r="R57" s="169">
        <f t="shared" si="51"/>
        <v>822.8</v>
      </c>
      <c r="S57" s="169">
        <f t="shared" si="51"/>
        <v>329.12</v>
      </c>
      <c r="T57" s="169">
        <f t="shared" si="51"/>
        <v>0</v>
      </c>
      <c r="U57" s="169">
        <f t="shared" si="51"/>
        <v>82.28</v>
      </c>
      <c r="V57" s="169">
        <f t="shared" si="51"/>
        <v>41.14</v>
      </c>
      <c r="W57" s="169">
        <f t="shared" si="51"/>
        <v>370.26</v>
      </c>
      <c r="X57" s="169">
        <f t="shared" si="51"/>
        <v>822.8</v>
      </c>
      <c r="Y57" s="169">
        <f t="shared" si="51"/>
        <v>329.12</v>
      </c>
      <c r="Z57" s="169">
        <f t="shared" si="51"/>
        <v>0</v>
      </c>
      <c r="AA57" s="169">
        <f t="shared" si="51"/>
        <v>82.28</v>
      </c>
      <c r="AB57" s="169">
        <f t="shared" si="51"/>
        <v>41.14</v>
      </c>
      <c r="AC57" s="169">
        <f t="shared" si="51"/>
        <v>370.26</v>
      </c>
      <c r="AD57" s="169">
        <f t="shared" si="51"/>
        <v>822.8</v>
      </c>
      <c r="AE57" s="169">
        <f t="shared" si="51"/>
        <v>329.12</v>
      </c>
      <c r="AF57" s="169">
        <f t="shared" si="51"/>
        <v>0</v>
      </c>
      <c r="AG57" s="169">
        <f t="shared" si="51"/>
        <v>82.28</v>
      </c>
      <c r="AH57" s="169">
        <f t="shared" si="51"/>
        <v>41.14</v>
      </c>
      <c r="AI57" s="169">
        <f t="shared" si="51"/>
        <v>370.26</v>
      </c>
      <c r="AJ57" s="169" t="s">
        <v>217</v>
      </c>
      <c r="AK57" s="150"/>
      <c r="AL57" s="150"/>
      <c r="AN57" s="152"/>
    </row>
    <row r="58" spans="1:40" s="151" customFormat="1" ht="70.5" customHeight="1">
      <c r="A58" s="282"/>
      <c r="B58" s="207" t="s">
        <v>137</v>
      </c>
      <c r="C58" s="140"/>
      <c r="D58" s="170"/>
      <c r="E58" s="167"/>
      <c r="F58" s="229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72" t="s">
        <v>142</v>
      </c>
      <c r="AK58" s="150"/>
      <c r="AL58" s="150"/>
      <c r="AN58" s="152"/>
    </row>
    <row r="59" spans="1:37" s="2" customFormat="1" ht="24" customHeight="1">
      <c r="A59" s="282"/>
      <c r="B59" s="157" t="s">
        <v>35</v>
      </c>
      <c r="C59" s="273" t="s">
        <v>115</v>
      </c>
      <c r="D59" s="172">
        <v>21</v>
      </c>
      <c r="E59" s="166">
        <f>F59+L59+R59+X59+AD59</f>
        <v>2100</v>
      </c>
      <c r="F59" s="135">
        <v>400</v>
      </c>
      <c r="G59" s="197"/>
      <c r="H59" s="197">
        <f>F59*0.3</f>
        <v>120</v>
      </c>
      <c r="I59" s="197">
        <f>F59*0.2</f>
        <v>80</v>
      </c>
      <c r="J59" s="197">
        <f>F59*0.5</f>
        <v>200</v>
      </c>
      <c r="K59" s="197"/>
      <c r="L59" s="135">
        <v>400</v>
      </c>
      <c r="M59" s="197"/>
      <c r="N59" s="197">
        <f>L59*0.3</f>
        <v>120</v>
      </c>
      <c r="O59" s="197">
        <f>L59*0.2</f>
        <v>80</v>
      </c>
      <c r="P59" s="197">
        <f>L59*0.5</f>
        <v>200</v>
      </c>
      <c r="Q59" s="197"/>
      <c r="R59" s="135">
        <v>400</v>
      </c>
      <c r="S59" s="197"/>
      <c r="T59" s="197">
        <f>R59*0.3</f>
        <v>120</v>
      </c>
      <c r="U59" s="197">
        <f>R59*0.2</f>
        <v>80</v>
      </c>
      <c r="V59" s="197">
        <f>R59*0.5</f>
        <v>200</v>
      </c>
      <c r="W59" s="197"/>
      <c r="X59" s="135">
        <v>400</v>
      </c>
      <c r="Y59" s="197"/>
      <c r="Z59" s="197">
        <f>X59*0.3</f>
        <v>120</v>
      </c>
      <c r="AA59" s="197">
        <f>X59*0.2</f>
        <v>80</v>
      </c>
      <c r="AB59" s="197">
        <f>X59*0.5</f>
        <v>200</v>
      </c>
      <c r="AC59" s="197"/>
      <c r="AD59" s="135">
        <v>500</v>
      </c>
      <c r="AE59" s="197"/>
      <c r="AF59" s="197">
        <f>AD59*0.3</f>
        <v>150</v>
      </c>
      <c r="AG59" s="197">
        <f>AD59*0.2</f>
        <v>100</v>
      </c>
      <c r="AH59" s="197">
        <f>AD59*0.5</f>
        <v>250</v>
      </c>
      <c r="AI59" s="197"/>
      <c r="AJ59" s="230" t="s">
        <v>181</v>
      </c>
      <c r="AK59" s="2" t="s">
        <v>138</v>
      </c>
    </row>
    <row r="60" spans="1:36" s="2" customFormat="1" ht="12" customHeight="1">
      <c r="A60" s="282"/>
      <c r="B60" s="157" t="s">
        <v>229</v>
      </c>
      <c r="C60" s="273"/>
      <c r="D60" s="172">
        <v>10</v>
      </c>
      <c r="E60" s="166">
        <f>F60+L60+R60+X60+AD60</f>
        <v>1000</v>
      </c>
      <c r="F60" s="135">
        <v>200</v>
      </c>
      <c r="G60" s="197"/>
      <c r="H60" s="197">
        <f aca="true" t="shared" si="52" ref="H60:H84">F60*0.3</f>
        <v>60</v>
      </c>
      <c r="I60" s="197">
        <f aca="true" t="shared" si="53" ref="I60:I84">F60*0.2</f>
        <v>40</v>
      </c>
      <c r="J60" s="197">
        <f aca="true" t="shared" si="54" ref="J60:J84">F60*0.5</f>
        <v>100</v>
      </c>
      <c r="K60" s="197"/>
      <c r="L60" s="135">
        <v>200</v>
      </c>
      <c r="M60" s="197"/>
      <c r="N60" s="197">
        <f aca="true" t="shared" si="55" ref="N60:N88">L60*0.3</f>
        <v>60</v>
      </c>
      <c r="O60" s="197">
        <f aca="true" t="shared" si="56" ref="O60:O88">L60*0.2</f>
        <v>40</v>
      </c>
      <c r="P60" s="197">
        <f aca="true" t="shared" si="57" ref="P60:P88">L60*0.5</f>
        <v>100</v>
      </c>
      <c r="Q60" s="197"/>
      <c r="R60" s="135">
        <v>200</v>
      </c>
      <c r="S60" s="197"/>
      <c r="T60" s="197">
        <f aca="true" t="shared" si="58" ref="T60:T88">R60*0.3</f>
        <v>60</v>
      </c>
      <c r="U60" s="197">
        <f aca="true" t="shared" si="59" ref="U60:U88">R60*0.2</f>
        <v>40</v>
      </c>
      <c r="V60" s="197">
        <f aca="true" t="shared" si="60" ref="V60:V88">R60*0.5</f>
        <v>100</v>
      </c>
      <c r="W60" s="197"/>
      <c r="X60" s="135">
        <v>200</v>
      </c>
      <c r="Y60" s="197"/>
      <c r="Z60" s="197">
        <f aca="true" t="shared" si="61" ref="Z60:Z88">X60*0.3</f>
        <v>60</v>
      </c>
      <c r="AA60" s="197">
        <f aca="true" t="shared" si="62" ref="AA60:AA88">X60*0.2</f>
        <v>40</v>
      </c>
      <c r="AB60" s="197">
        <f aca="true" t="shared" si="63" ref="AB60:AB88">X60*0.5</f>
        <v>100</v>
      </c>
      <c r="AC60" s="197"/>
      <c r="AD60" s="135">
        <v>200</v>
      </c>
      <c r="AE60" s="197"/>
      <c r="AF60" s="197">
        <f aca="true" t="shared" si="64" ref="AF60:AF82">AD60*0.3</f>
        <v>60</v>
      </c>
      <c r="AG60" s="197">
        <f aca="true" t="shared" si="65" ref="AG60:AG82">AD60*0.2</f>
        <v>40</v>
      </c>
      <c r="AH60" s="197">
        <f aca="true" t="shared" si="66" ref="AH60:AH82">AD60*0.5</f>
        <v>100</v>
      </c>
      <c r="AI60" s="197"/>
      <c r="AJ60" s="178">
        <v>0.98</v>
      </c>
    </row>
    <row r="61" spans="1:36" s="2" customFormat="1" ht="12" customHeight="1">
      <c r="A61" s="282"/>
      <c r="B61" s="157" t="s">
        <v>36</v>
      </c>
      <c r="C61" s="273"/>
      <c r="D61" s="172">
        <v>4</v>
      </c>
      <c r="E61" s="166">
        <f>F61+L61+R61+X61+AD61</f>
        <v>400</v>
      </c>
      <c r="F61" s="135">
        <v>100</v>
      </c>
      <c r="G61" s="197"/>
      <c r="H61" s="197">
        <f t="shared" si="52"/>
        <v>30</v>
      </c>
      <c r="I61" s="197">
        <f t="shared" si="53"/>
        <v>20</v>
      </c>
      <c r="J61" s="197">
        <f t="shared" si="54"/>
        <v>50</v>
      </c>
      <c r="K61" s="197"/>
      <c r="L61" s="135">
        <v>100</v>
      </c>
      <c r="M61" s="197"/>
      <c r="N61" s="197">
        <f t="shared" si="55"/>
        <v>30</v>
      </c>
      <c r="O61" s="197">
        <f t="shared" si="56"/>
        <v>20</v>
      </c>
      <c r="P61" s="197">
        <f t="shared" si="57"/>
        <v>50</v>
      </c>
      <c r="Q61" s="197"/>
      <c r="R61" s="135">
        <v>100</v>
      </c>
      <c r="S61" s="197"/>
      <c r="T61" s="197">
        <f t="shared" si="58"/>
        <v>30</v>
      </c>
      <c r="U61" s="197">
        <f t="shared" si="59"/>
        <v>20</v>
      </c>
      <c r="V61" s="197">
        <f t="shared" si="60"/>
        <v>50</v>
      </c>
      <c r="W61" s="197"/>
      <c r="X61" s="135">
        <v>100</v>
      </c>
      <c r="Y61" s="197"/>
      <c r="Z61" s="197">
        <f t="shared" si="61"/>
        <v>30</v>
      </c>
      <c r="AA61" s="197">
        <f t="shared" si="62"/>
        <v>20</v>
      </c>
      <c r="AB61" s="197">
        <f t="shared" si="63"/>
        <v>50</v>
      </c>
      <c r="AC61" s="197"/>
      <c r="AD61" s="135"/>
      <c r="AE61" s="197"/>
      <c r="AF61" s="197"/>
      <c r="AG61" s="197"/>
      <c r="AH61" s="197"/>
      <c r="AI61" s="197"/>
      <c r="AJ61" s="178">
        <v>0.21</v>
      </c>
    </row>
    <row r="62" spans="1:36" s="2" customFormat="1" ht="12" customHeight="1">
      <c r="A62" s="282"/>
      <c r="B62" s="157" t="s">
        <v>14</v>
      </c>
      <c r="C62" s="273"/>
      <c r="D62" s="172">
        <v>16</v>
      </c>
      <c r="E62" s="166">
        <f aca="true" t="shared" si="67" ref="E62:E71">F62+L62+R62+X62+AD62</f>
        <v>1600</v>
      </c>
      <c r="F62" s="135">
        <v>300</v>
      </c>
      <c r="G62" s="197"/>
      <c r="H62" s="197">
        <f t="shared" si="52"/>
        <v>90</v>
      </c>
      <c r="I62" s="197">
        <f t="shared" si="53"/>
        <v>60</v>
      </c>
      <c r="J62" s="197">
        <f t="shared" si="54"/>
        <v>150</v>
      </c>
      <c r="K62" s="197"/>
      <c r="L62" s="135">
        <v>300</v>
      </c>
      <c r="M62" s="197"/>
      <c r="N62" s="197">
        <f t="shared" si="55"/>
        <v>90</v>
      </c>
      <c r="O62" s="197">
        <f t="shared" si="56"/>
        <v>60</v>
      </c>
      <c r="P62" s="197">
        <f t="shared" si="57"/>
        <v>150</v>
      </c>
      <c r="Q62" s="197"/>
      <c r="R62" s="135">
        <v>300</v>
      </c>
      <c r="S62" s="197"/>
      <c r="T62" s="197">
        <f t="shared" si="58"/>
        <v>90</v>
      </c>
      <c r="U62" s="197">
        <f t="shared" si="59"/>
        <v>60</v>
      </c>
      <c r="V62" s="197">
        <f t="shared" si="60"/>
        <v>150</v>
      </c>
      <c r="W62" s="197"/>
      <c r="X62" s="135">
        <v>300</v>
      </c>
      <c r="Y62" s="197"/>
      <c r="Z62" s="197">
        <f t="shared" si="61"/>
        <v>90</v>
      </c>
      <c r="AA62" s="197">
        <f t="shared" si="62"/>
        <v>60</v>
      </c>
      <c r="AB62" s="197">
        <f t="shared" si="63"/>
        <v>150</v>
      </c>
      <c r="AC62" s="197"/>
      <c r="AD62" s="135">
        <v>400</v>
      </c>
      <c r="AE62" s="197"/>
      <c r="AF62" s="197">
        <f t="shared" si="64"/>
        <v>120</v>
      </c>
      <c r="AG62" s="197">
        <f t="shared" si="65"/>
        <v>80</v>
      </c>
      <c r="AH62" s="197">
        <f t="shared" si="66"/>
        <v>200</v>
      </c>
      <c r="AI62" s="197"/>
      <c r="AJ62" s="178">
        <v>1.14</v>
      </c>
    </row>
    <row r="63" spans="1:37" s="2" customFormat="1" ht="24" customHeight="1">
      <c r="A63" s="282"/>
      <c r="B63" s="157" t="s">
        <v>15</v>
      </c>
      <c r="C63" s="273"/>
      <c r="D63" s="172">
        <v>55</v>
      </c>
      <c r="E63" s="166">
        <f t="shared" si="67"/>
        <v>5500</v>
      </c>
      <c r="F63" s="135">
        <v>1100</v>
      </c>
      <c r="G63" s="197"/>
      <c r="H63" s="197">
        <f t="shared" si="52"/>
        <v>330</v>
      </c>
      <c r="I63" s="197">
        <f t="shared" si="53"/>
        <v>220</v>
      </c>
      <c r="J63" s="197">
        <f t="shared" si="54"/>
        <v>550</v>
      </c>
      <c r="K63" s="197"/>
      <c r="L63" s="135">
        <v>1100</v>
      </c>
      <c r="M63" s="197"/>
      <c r="N63" s="197">
        <f t="shared" si="55"/>
        <v>330</v>
      </c>
      <c r="O63" s="197">
        <f t="shared" si="56"/>
        <v>220</v>
      </c>
      <c r="P63" s="197">
        <f t="shared" si="57"/>
        <v>550</v>
      </c>
      <c r="Q63" s="197"/>
      <c r="R63" s="135">
        <v>1100</v>
      </c>
      <c r="S63" s="197"/>
      <c r="T63" s="197">
        <f t="shared" si="58"/>
        <v>330</v>
      </c>
      <c r="U63" s="197">
        <f t="shared" si="59"/>
        <v>220</v>
      </c>
      <c r="V63" s="197">
        <f t="shared" si="60"/>
        <v>550</v>
      </c>
      <c r="W63" s="197"/>
      <c r="X63" s="135">
        <v>1100</v>
      </c>
      <c r="Y63" s="197"/>
      <c r="Z63" s="197">
        <f t="shared" si="61"/>
        <v>330</v>
      </c>
      <c r="AA63" s="197">
        <f t="shared" si="62"/>
        <v>220</v>
      </c>
      <c r="AB63" s="197">
        <f t="shared" si="63"/>
        <v>550</v>
      </c>
      <c r="AC63" s="197"/>
      <c r="AD63" s="135">
        <v>1100</v>
      </c>
      <c r="AE63" s="197"/>
      <c r="AF63" s="197">
        <f t="shared" si="64"/>
        <v>330</v>
      </c>
      <c r="AG63" s="197">
        <f t="shared" si="65"/>
        <v>220</v>
      </c>
      <c r="AH63" s="197">
        <f t="shared" si="66"/>
        <v>550</v>
      </c>
      <c r="AI63" s="197"/>
      <c r="AJ63" s="230" t="s">
        <v>180</v>
      </c>
      <c r="AK63" s="2" t="s">
        <v>139</v>
      </c>
    </row>
    <row r="64" spans="1:36" s="2" customFormat="1" ht="12" customHeight="1">
      <c r="A64" s="282"/>
      <c r="B64" s="157" t="s">
        <v>16</v>
      </c>
      <c r="C64" s="273"/>
      <c r="D64" s="172">
        <v>5</v>
      </c>
      <c r="E64" s="166">
        <f t="shared" si="67"/>
        <v>500</v>
      </c>
      <c r="F64" s="135">
        <v>100</v>
      </c>
      <c r="G64" s="197"/>
      <c r="H64" s="197">
        <f t="shared" si="52"/>
        <v>30</v>
      </c>
      <c r="I64" s="197">
        <f t="shared" si="53"/>
        <v>20</v>
      </c>
      <c r="J64" s="197">
        <f t="shared" si="54"/>
        <v>50</v>
      </c>
      <c r="K64" s="197"/>
      <c r="L64" s="135">
        <v>100</v>
      </c>
      <c r="M64" s="197"/>
      <c r="N64" s="197">
        <f t="shared" si="55"/>
        <v>30</v>
      </c>
      <c r="O64" s="197">
        <f t="shared" si="56"/>
        <v>20</v>
      </c>
      <c r="P64" s="197">
        <f t="shared" si="57"/>
        <v>50</v>
      </c>
      <c r="Q64" s="197"/>
      <c r="R64" s="135">
        <v>100</v>
      </c>
      <c r="S64" s="197"/>
      <c r="T64" s="197">
        <f t="shared" si="58"/>
        <v>30</v>
      </c>
      <c r="U64" s="197">
        <f t="shared" si="59"/>
        <v>20</v>
      </c>
      <c r="V64" s="197">
        <f t="shared" si="60"/>
        <v>50</v>
      </c>
      <c r="W64" s="197"/>
      <c r="X64" s="135">
        <v>100</v>
      </c>
      <c r="Y64" s="197"/>
      <c r="Z64" s="197">
        <f t="shared" si="61"/>
        <v>30</v>
      </c>
      <c r="AA64" s="197">
        <f t="shared" si="62"/>
        <v>20</v>
      </c>
      <c r="AB64" s="197">
        <f t="shared" si="63"/>
        <v>50</v>
      </c>
      <c r="AC64" s="197"/>
      <c r="AD64" s="135">
        <v>100</v>
      </c>
      <c r="AE64" s="197"/>
      <c r="AF64" s="197">
        <f t="shared" si="64"/>
        <v>30</v>
      </c>
      <c r="AG64" s="197">
        <f t="shared" si="65"/>
        <v>20</v>
      </c>
      <c r="AH64" s="197">
        <f t="shared" si="66"/>
        <v>50</v>
      </c>
      <c r="AI64" s="197"/>
      <c r="AJ64" s="178">
        <v>0.37</v>
      </c>
    </row>
    <row r="65" spans="1:36" s="2" customFormat="1" ht="12" customHeight="1">
      <c r="A65" s="282"/>
      <c r="B65" s="157" t="s">
        <v>17</v>
      </c>
      <c r="C65" s="273"/>
      <c r="D65" s="172">
        <v>3</v>
      </c>
      <c r="E65" s="166">
        <f t="shared" si="67"/>
        <v>300</v>
      </c>
      <c r="F65" s="135">
        <v>100</v>
      </c>
      <c r="G65" s="197"/>
      <c r="H65" s="197">
        <f t="shared" si="52"/>
        <v>30</v>
      </c>
      <c r="I65" s="197">
        <f t="shared" si="53"/>
        <v>20</v>
      </c>
      <c r="J65" s="197">
        <f t="shared" si="54"/>
        <v>50</v>
      </c>
      <c r="K65" s="197"/>
      <c r="L65" s="135">
        <v>100</v>
      </c>
      <c r="M65" s="197"/>
      <c r="N65" s="197">
        <f t="shared" si="55"/>
        <v>30</v>
      </c>
      <c r="O65" s="197">
        <f t="shared" si="56"/>
        <v>20</v>
      </c>
      <c r="P65" s="197">
        <f t="shared" si="57"/>
        <v>50</v>
      </c>
      <c r="Q65" s="197"/>
      <c r="R65" s="135">
        <v>100</v>
      </c>
      <c r="S65" s="197"/>
      <c r="T65" s="197">
        <f t="shared" si="58"/>
        <v>30</v>
      </c>
      <c r="U65" s="197">
        <f t="shared" si="59"/>
        <v>20</v>
      </c>
      <c r="V65" s="197">
        <f t="shared" si="60"/>
        <v>50</v>
      </c>
      <c r="W65" s="197"/>
      <c r="X65" s="135"/>
      <c r="Y65" s="197"/>
      <c r="Z65" s="197"/>
      <c r="AA65" s="197"/>
      <c r="AB65" s="197"/>
      <c r="AC65" s="197"/>
      <c r="AD65" s="135"/>
      <c r="AE65" s="197"/>
      <c r="AF65" s="197"/>
      <c r="AG65" s="197"/>
      <c r="AH65" s="197"/>
      <c r="AI65" s="197"/>
      <c r="AJ65" s="178">
        <v>0.25</v>
      </c>
    </row>
    <row r="66" spans="1:36" s="2" customFormat="1" ht="12" customHeight="1">
      <c r="A66" s="282"/>
      <c r="B66" s="157" t="s">
        <v>18</v>
      </c>
      <c r="C66" s="273"/>
      <c r="D66" s="172">
        <v>3</v>
      </c>
      <c r="E66" s="166">
        <f t="shared" si="67"/>
        <v>300</v>
      </c>
      <c r="F66" s="135">
        <v>100</v>
      </c>
      <c r="G66" s="197"/>
      <c r="H66" s="197">
        <f t="shared" si="52"/>
        <v>30</v>
      </c>
      <c r="I66" s="197">
        <f t="shared" si="53"/>
        <v>20</v>
      </c>
      <c r="J66" s="197">
        <f t="shared" si="54"/>
        <v>50</v>
      </c>
      <c r="K66" s="197"/>
      <c r="L66" s="135">
        <v>100</v>
      </c>
      <c r="M66" s="197"/>
      <c r="N66" s="197">
        <f t="shared" si="55"/>
        <v>30</v>
      </c>
      <c r="O66" s="197">
        <f t="shared" si="56"/>
        <v>20</v>
      </c>
      <c r="P66" s="197">
        <f t="shared" si="57"/>
        <v>50</v>
      </c>
      <c r="Q66" s="197"/>
      <c r="R66" s="135">
        <v>100</v>
      </c>
      <c r="S66" s="197"/>
      <c r="T66" s="197">
        <f t="shared" si="58"/>
        <v>30</v>
      </c>
      <c r="U66" s="197">
        <f t="shared" si="59"/>
        <v>20</v>
      </c>
      <c r="V66" s="197">
        <f t="shared" si="60"/>
        <v>50</v>
      </c>
      <c r="W66" s="197"/>
      <c r="X66" s="135"/>
      <c r="Y66" s="197"/>
      <c r="Z66" s="197"/>
      <c r="AA66" s="197"/>
      <c r="AB66" s="197"/>
      <c r="AC66" s="197"/>
      <c r="AD66" s="135"/>
      <c r="AE66" s="197"/>
      <c r="AF66" s="197"/>
      <c r="AG66" s="197"/>
      <c r="AH66" s="197"/>
      <c r="AI66" s="197"/>
      <c r="AJ66" s="178">
        <v>0.6</v>
      </c>
    </row>
    <row r="67" spans="1:36" s="2" customFormat="1" ht="12" customHeight="1">
      <c r="A67" s="282"/>
      <c r="B67" s="157" t="s">
        <v>19</v>
      </c>
      <c r="C67" s="273"/>
      <c r="D67" s="172">
        <v>24</v>
      </c>
      <c r="E67" s="166">
        <f t="shared" si="67"/>
        <v>2400</v>
      </c>
      <c r="F67" s="135">
        <v>400</v>
      </c>
      <c r="G67" s="197"/>
      <c r="H67" s="197">
        <f t="shared" si="52"/>
        <v>120</v>
      </c>
      <c r="I67" s="197">
        <f t="shared" si="53"/>
        <v>80</v>
      </c>
      <c r="J67" s="197">
        <f t="shared" si="54"/>
        <v>200</v>
      </c>
      <c r="K67" s="197"/>
      <c r="L67" s="135">
        <v>500</v>
      </c>
      <c r="M67" s="197"/>
      <c r="N67" s="197">
        <f t="shared" si="55"/>
        <v>150</v>
      </c>
      <c r="O67" s="197">
        <f t="shared" si="56"/>
        <v>100</v>
      </c>
      <c r="P67" s="197">
        <f t="shared" si="57"/>
        <v>250</v>
      </c>
      <c r="Q67" s="197"/>
      <c r="R67" s="135">
        <v>500</v>
      </c>
      <c r="S67" s="197"/>
      <c r="T67" s="197">
        <f t="shared" si="58"/>
        <v>150</v>
      </c>
      <c r="U67" s="197">
        <f t="shared" si="59"/>
        <v>100</v>
      </c>
      <c r="V67" s="197">
        <f t="shared" si="60"/>
        <v>250</v>
      </c>
      <c r="W67" s="197"/>
      <c r="X67" s="135">
        <v>500</v>
      </c>
      <c r="Y67" s="197"/>
      <c r="Z67" s="197">
        <f t="shared" si="61"/>
        <v>150</v>
      </c>
      <c r="AA67" s="197">
        <f t="shared" si="62"/>
        <v>100</v>
      </c>
      <c r="AB67" s="197">
        <f t="shared" si="63"/>
        <v>250</v>
      </c>
      <c r="AC67" s="197"/>
      <c r="AD67" s="135">
        <v>500</v>
      </c>
      <c r="AE67" s="197"/>
      <c r="AF67" s="197">
        <f t="shared" si="64"/>
        <v>150</v>
      </c>
      <c r="AG67" s="197">
        <f t="shared" si="65"/>
        <v>100</v>
      </c>
      <c r="AH67" s="197">
        <f t="shared" si="66"/>
        <v>250</v>
      </c>
      <c r="AI67" s="197"/>
      <c r="AJ67" s="178">
        <v>1.37</v>
      </c>
    </row>
    <row r="68" spans="1:36" s="2" customFormat="1" ht="12" customHeight="1">
      <c r="A68" s="282"/>
      <c r="B68" s="157" t="s">
        <v>20</v>
      </c>
      <c r="C68" s="273"/>
      <c r="D68" s="172">
        <v>13</v>
      </c>
      <c r="E68" s="166">
        <f t="shared" si="67"/>
        <v>1300</v>
      </c>
      <c r="F68" s="135">
        <v>200</v>
      </c>
      <c r="G68" s="197"/>
      <c r="H68" s="197">
        <f t="shared" si="52"/>
        <v>60</v>
      </c>
      <c r="I68" s="197">
        <f t="shared" si="53"/>
        <v>40</v>
      </c>
      <c r="J68" s="197">
        <f t="shared" si="54"/>
        <v>100</v>
      </c>
      <c r="K68" s="197"/>
      <c r="L68" s="135">
        <v>300</v>
      </c>
      <c r="M68" s="197"/>
      <c r="N68" s="197">
        <f t="shared" si="55"/>
        <v>90</v>
      </c>
      <c r="O68" s="197">
        <f t="shared" si="56"/>
        <v>60</v>
      </c>
      <c r="P68" s="197">
        <f t="shared" si="57"/>
        <v>150</v>
      </c>
      <c r="Q68" s="197"/>
      <c r="R68" s="135">
        <v>300</v>
      </c>
      <c r="S68" s="197"/>
      <c r="T68" s="197">
        <f t="shared" si="58"/>
        <v>90</v>
      </c>
      <c r="U68" s="197">
        <f t="shared" si="59"/>
        <v>60</v>
      </c>
      <c r="V68" s="197">
        <f t="shared" si="60"/>
        <v>150</v>
      </c>
      <c r="W68" s="197"/>
      <c r="X68" s="135">
        <v>300</v>
      </c>
      <c r="Y68" s="197"/>
      <c r="Z68" s="197">
        <f t="shared" si="61"/>
        <v>90</v>
      </c>
      <c r="AA68" s="197">
        <f t="shared" si="62"/>
        <v>60</v>
      </c>
      <c r="AB68" s="197">
        <f t="shared" si="63"/>
        <v>150</v>
      </c>
      <c r="AC68" s="197"/>
      <c r="AD68" s="135">
        <v>200</v>
      </c>
      <c r="AE68" s="197"/>
      <c r="AF68" s="197">
        <f t="shared" si="64"/>
        <v>60</v>
      </c>
      <c r="AG68" s="197">
        <f t="shared" si="65"/>
        <v>40</v>
      </c>
      <c r="AH68" s="197">
        <f t="shared" si="66"/>
        <v>100</v>
      </c>
      <c r="AI68" s="197"/>
      <c r="AJ68" s="178">
        <v>1.5</v>
      </c>
    </row>
    <row r="69" spans="1:36" s="2" customFormat="1" ht="12" customHeight="1">
      <c r="A69" s="282"/>
      <c r="B69" s="157" t="s">
        <v>21</v>
      </c>
      <c r="C69" s="273"/>
      <c r="D69" s="172">
        <v>14</v>
      </c>
      <c r="E69" s="166">
        <f t="shared" si="67"/>
        <v>1400</v>
      </c>
      <c r="F69" s="135">
        <v>200</v>
      </c>
      <c r="G69" s="197"/>
      <c r="H69" s="197">
        <f t="shared" si="52"/>
        <v>60</v>
      </c>
      <c r="I69" s="197">
        <f t="shared" si="53"/>
        <v>40</v>
      </c>
      <c r="J69" s="197">
        <f t="shared" si="54"/>
        <v>100</v>
      </c>
      <c r="K69" s="197"/>
      <c r="L69" s="135">
        <v>300</v>
      </c>
      <c r="M69" s="197"/>
      <c r="N69" s="197">
        <f t="shared" si="55"/>
        <v>90</v>
      </c>
      <c r="O69" s="197">
        <f t="shared" si="56"/>
        <v>60</v>
      </c>
      <c r="P69" s="197">
        <f t="shared" si="57"/>
        <v>150</v>
      </c>
      <c r="Q69" s="197"/>
      <c r="R69" s="135">
        <v>300</v>
      </c>
      <c r="S69" s="197"/>
      <c r="T69" s="197">
        <f t="shared" si="58"/>
        <v>90</v>
      </c>
      <c r="U69" s="197">
        <f t="shared" si="59"/>
        <v>60</v>
      </c>
      <c r="V69" s="197">
        <f t="shared" si="60"/>
        <v>150</v>
      </c>
      <c r="W69" s="197"/>
      <c r="X69" s="135">
        <v>300</v>
      </c>
      <c r="Y69" s="197"/>
      <c r="Z69" s="197">
        <f t="shared" si="61"/>
        <v>90</v>
      </c>
      <c r="AA69" s="197">
        <f t="shared" si="62"/>
        <v>60</v>
      </c>
      <c r="AB69" s="197">
        <f t="shared" si="63"/>
        <v>150</v>
      </c>
      <c r="AC69" s="197"/>
      <c r="AD69" s="135">
        <v>300</v>
      </c>
      <c r="AE69" s="197"/>
      <c r="AF69" s="197">
        <f t="shared" si="64"/>
        <v>90</v>
      </c>
      <c r="AG69" s="197">
        <f t="shared" si="65"/>
        <v>60</v>
      </c>
      <c r="AH69" s="197">
        <f t="shared" si="66"/>
        <v>150</v>
      </c>
      <c r="AI69" s="197"/>
      <c r="AJ69" s="178">
        <v>0.6</v>
      </c>
    </row>
    <row r="70" spans="1:36" s="2" customFormat="1" ht="12" customHeight="1">
      <c r="A70" s="282"/>
      <c r="B70" s="157" t="s">
        <v>37</v>
      </c>
      <c r="C70" s="273"/>
      <c r="D70" s="172">
        <v>7</v>
      </c>
      <c r="E70" s="166">
        <f t="shared" si="67"/>
        <v>700</v>
      </c>
      <c r="F70" s="135">
        <v>100</v>
      </c>
      <c r="G70" s="197"/>
      <c r="H70" s="197">
        <f t="shared" si="52"/>
        <v>30</v>
      </c>
      <c r="I70" s="197">
        <f t="shared" si="53"/>
        <v>20</v>
      </c>
      <c r="J70" s="197">
        <f t="shared" si="54"/>
        <v>50</v>
      </c>
      <c r="K70" s="197"/>
      <c r="L70" s="135">
        <v>200</v>
      </c>
      <c r="M70" s="197"/>
      <c r="N70" s="197">
        <f t="shared" si="55"/>
        <v>60</v>
      </c>
      <c r="O70" s="197">
        <f t="shared" si="56"/>
        <v>40</v>
      </c>
      <c r="P70" s="197">
        <f t="shared" si="57"/>
        <v>100</v>
      </c>
      <c r="Q70" s="197"/>
      <c r="R70" s="135">
        <v>200</v>
      </c>
      <c r="S70" s="197"/>
      <c r="T70" s="197">
        <f t="shared" si="58"/>
        <v>60</v>
      </c>
      <c r="U70" s="197">
        <f t="shared" si="59"/>
        <v>40</v>
      </c>
      <c r="V70" s="197">
        <f t="shared" si="60"/>
        <v>100</v>
      </c>
      <c r="W70" s="197"/>
      <c r="X70" s="135">
        <v>100</v>
      </c>
      <c r="Y70" s="197"/>
      <c r="Z70" s="197">
        <f t="shared" si="61"/>
        <v>30</v>
      </c>
      <c r="AA70" s="197">
        <f t="shared" si="62"/>
        <v>20</v>
      </c>
      <c r="AB70" s="197">
        <f t="shared" si="63"/>
        <v>50</v>
      </c>
      <c r="AC70" s="197"/>
      <c r="AD70" s="135">
        <v>100</v>
      </c>
      <c r="AE70" s="197"/>
      <c r="AF70" s="197">
        <f t="shared" si="64"/>
        <v>30</v>
      </c>
      <c r="AG70" s="197">
        <f t="shared" si="65"/>
        <v>20</v>
      </c>
      <c r="AH70" s="197">
        <f t="shared" si="66"/>
        <v>50</v>
      </c>
      <c r="AI70" s="197"/>
      <c r="AJ70" s="178">
        <v>0.59</v>
      </c>
    </row>
    <row r="71" spans="1:37" s="2" customFormat="1" ht="12" customHeight="1">
      <c r="A71" s="282"/>
      <c r="B71" s="157" t="s">
        <v>22</v>
      </c>
      <c r="C71" s="273"/>
      <c r="D71" s="172">
        <v>36</v>
      </c>
      <c r="E71" s="166">
        <f t="shared" si="67"/>
        <v>3600</v>
      </c>
      <c r="F71" s="135">
        <v>700</v>
      </c>
      <c r="G71" s="197"/>
      <c r="H71" s="197">
        <f t="shared" si="52"/>
        <v>210</v>
      </c>
      <c r="I71" s="197">
        <f t="shared" si="53"/>
        <v>140</v>
      </c>
      <c r="J71" s="197">
        <f t="shared" si="54"/>
        <v>350</v>
      </c>
      <c r="K71" s="197"/>
      <c r="L71" s="135">
        <v>700</v>
      </c>
      <c r="M71" s="197"/>
      <c r="N71" s="197">
        <f t="shared" si="55"/>
        <v>210</v>
      </c>
      <c r="O71" s="197">
        <f t="shared" si="56"/>
        <v>140</v>
      </c>
      <c r="P71" s="197">
        <f t="shared" si="57"/>
        <v>350</v>
      </c>
      <c r="Q71" s="197"/>
      <c r="R71" s="135">
        <v>700</v>
      </c>
      <c r="S71" s="197"/>
      <c r="T71" s="197">
        <f t="shared" si="58"/>
        <v>210</v>
      </c>
      <c r="U71" s="197">
        <f t="shared" si="59"/>
        <v>140</v>
      </c>
      <c r="V71" s="197">
        <f t="shared" si="60"/>
        <v>350</v>
      </c>
      <c r="W71" s="197"/>
      <c r="X71" s="135">
        <v>700</v>
      </c>
      <c r="Y71" s="197"/>
      <c r="Z71" s="197">
        <f t="shared" si="61"/>
        <v>210</v>
      </c>
      <c r="AA71" s="197">
        <f t="shared" si="62"/>
        <v>140</v>
      </c>
      <c r="AB71" s="197">
        <f t="shared" si="63"/>
        <v>350</v>
      </c>
      <c r="AC71" s="197"/>
      <c r="AD71" s="135">
        <v>800</v>
      </c>
      <c r="AE71" s="197"/>
      <c r="AF71" s="197">
        <f t="shared" si="64"/>
        <v>240</v>
      </c>
      <c r="AG71" s="197">
        <f t="shared" si="65"/>
        <v>160</v>
      </c>
      <c r="AH71" s="197">
        <f t="shared" si="66"/>
        <v>400</v>
      </c>
      <c r="AI71" s="197"/>
      <c r="AJ71" s="178">
        <v>2.43</v>
      </c>
      <c r="AK71" s="2" t="s">
        <v>140</v>
      </c>
    </row>
    <row r="72" spans="1:36" s="2" customFormat="1" ht="12" customHeight="1">
      <c r="A72" s="282"/>
      <c r="B72" s="157" t="s">
        <v>23</v>
      </c>
      <c r="C72" s="273"/>
      <c r="D72" s="172">
        <v>12</v>
      </c>
      <c r="E72" s="166">
        <f aca="true" t="shared" si="68" ref="E72:E87">F72+L72+R72+X72+AD72</f>
        <v>1200</v>
      </c>
      <c r="F72" s="135">
        <v>200</v>
      </c>
      <c r="G72" s="197"/>
      <c r="H72" s="197">
        <f t="shared" si="52"/>
        <v>60</v>
      </c>
      <c r="I72" s="197">
        <f t="shared" si="53"/>
        <v>40</v>
      </c>
      <c r="J72" s="197">
        <f t="shared" si="54"/>
        <v>100</v>
      </c>
      <c r="K72" s="197"/>
      <c r="L72" s="135">
        <v>300</v>
      </c>
      <c r="M72" s="197"/>
      <c r="N72" s="197">
        <f t="shared" si="55"/>
        <v>90</v>
      </c>
      <c r="O72" s="197">
        <f t="shared" si="56"/>
        <v>60</v>
      </c>
      <c r="P72" s="197">
        <f t="shared" si="57"/>
        <v>150</v>
      </c>
      <c r="Q72" s="197"/>
      <c r="R72" s="135">
        <v>300</v>
      </c>
      <c r="S72" s="197"/>
      <c r="T72" s="197">
        <f t="shared" si="58"/>
        <v>90</v>
      </c>
      <c r="U72" s="197">
        <f t="shared" si="59"/>
        <v>60</v>
      </c>
      <c r="V72" s="197">
        <f t="shared" si="60"/>
        <v>150</v>
      </c>
      <c r="W72" s="197"/>
      <c r="X72" s="135">
        <v>200</v>
      </c>
      <c r="Y72" s="197"/>
      <c r="Z72" s="197">
        <f t="shared" si="61"/>
        <v>60</v>
      </c>
      <c r="AA72" s="197">
        <f t="shared" si="62"/>
        <v>40</v>
      </c>
      <c r="AB72" s="197">
        <f t="shared" si="63"/>
        <v>100</v>
      </c>
      <c r="AC72" s="197"/>
      <c r="AD72" s="135">
        <v>200</v>
      </c>
      <c r="AE72" s="197"/>
      <c r="AF72" s="197">
        <f t="shared" si="64"/>
        <v>60</v>
      </c>
      <c r="AG72" s="197">
        <f t="shared" si="65"/>
        <v>40</v>
      </c>
      <c r="AH72" s="197">
        <f t="shared" si="66"/>
        <v>100</v>
      </c>
      <c r="AI72" s="197"/>
      <c r="AJ72" s="178">
        <v>0.49</v>
      </c>
    </row>
    <row r="73" spans="1:37" s="2" customFormat="1" ht="24" customHeight="1">
      <c r="A73" s="282"/>
      <c r="B73" s="157" t="s">
        <v>24</v>
      </c>
      <c r="C73" s="273"/>
      <c r="D73" s="172">
        <v>19</v>
      </c>
      <c r="E73" s="166">
        <f t="shared" si="68"/>
        <v>1900</v>
      </c>
      <c r="F73" s="135">
        <v>300</v>
      </c>
      <c r="G73" s="197"/>
      <c r="H73" s="197">
        <f t="shared" si="52"/>
        <v>90</v>
      </c>
      <c r="I73" s="197">
        <f t="shared" si="53"/>
        <v>60</v>
      </c>
      <c r="J73" s="197">
        <f t="shared" si="54"/>
        <v>150</v>
      </c>
      <c r="K73" s="197"/>
      <c r="L73" s="135">
        <v>400</v>
      </c>
      <c r="M73" s="197"/>
      <c r="N73" s="197">
        <f t="shared" si="55"/>
        <v>120</v>
      </c>
      <c r="O73" s="197">
        <f t="shared" si="56"/>
        <v>80</v>
      </c>
      <c r="P73" s="197">
        <f t="shared" si="57"/>
        <v>200</v>
      </c>
      <c r="Q73" s="197"/>
      <c r="R73" s="135">
        <v>400</v>
      </c>
      <c r="S73" s="197"/>
      <c r="T73" s="197">
        <f t="shared" si="58"/>
        <v>120</v>
      </c>
      <c r="U73" s="197">
        <f t="shared" si="59"/>
        <v>80</v>
      </c>
      <c r="V73" s="197">
        <f t="shared" si="60"/>
        <v>200</v>
      </c>
      <c r="W73" s="197"/>
      <c r="X73" s="135">
        <v>400</v>
      </c>
      <c r="Y73" s="197"/>
      <c r="Z73" s="197">
        <f t="shared" si="61"/>
        <v>120</v>
      </c>
      <c r="AA73" s="197">
        <f t="shared" si="62"/>
        <v>80</v>
      </c>
      <c r="AB73" s="197">
        <f t="shared" si="63"/>
        <v>200</v>
      </c>
      <c r="AC73" s="197"/>
      <c r="AD73" s="135">
        <v>400</v>
      </c>
      <c r="AE73" s="197"/>
      <c r="AF73" s="197">
        <f t="shared" si="64"/>
        <v>120</v>
      </c>
      <c r="AG73" s="197">
        <f t="shared" si="65"/>
        <v>80</v>
      </c>
      <c r="AH73" s="197">
        <f t="shared" si="66"/>
        <v>200</v>
      </c>
      <c r="AI73" s="197"/>
      <c r="AJ73" s="230" t="s">
        <v>179</v>
      </c>
      <c r="AK73" s="2" t="s">
        <v>148</v>
      </c>
    </row>
    <row r="74" spans="1:36" s="2" customFormat="1" ht="12" customHeight="1">
      <c r="A74" s="282"/>
      <c r="B74" s="157" t="s">
        <v>25</v>
      </c>
      <c r="C74" s="273"/>
      <c r="D74" s="172">
        <v>13</v>
      </c>
      <c r="E74" s="166">
        <f t="shared" si="68"/>
        <v>1300</v>
      </c>
      <c r="F74" s="135">
        <v>200</v>
      </c>
      <c r="G74" s="197"/>
      <c r="H74" s="197">
        <f t="shared" si="52"/>
        <v>60</v>
      </c>
      <c r="I74" s="197">
        <f t="shared" si="53"/>
        <v>40</v>
      </c>
      <c r="J74" s="197">
        <f t="shared" si="54"/>
        <v>100</v>
      </c>
      <c r="K74" s="197"/>
      <c r="L74" s="135">
        <v>300</v>
      </c>
      <c r="M74" s="197"/>
      <c r="N74" s="197">
        <f t="shared" si="55"/>
        <v>90</v>
      </c>
      <c r="O74" s="197">
        <f t="shared" si="56"/>
        <v>60</v>
      </c>
      <c r="P74" s="197">
        <f t="shared" si="57"/>
        <v>150</v>
      </c>
      <c r="Q74" s="197"/>
      <c r="R74" s="135">
        <v>300</v>
      </c>
      <c r="S74" s="197"/>
      <c r="T74" s="197">
        <f t="shared" si="58"/>
        <v>90</v>
      </c>
      <c r="U74" s="197">
        <f t="shared" si="59"/>
        <v>60</v>
      </c>
      <c r="V74" s="197">
        <f t="shared" si="60"/>
        <v>150</v>
      </c>
      <c r="W74" s="197"/>
      <c r="X74" s="135">
        <v>300</v>
      </c>
      <c r="Y74" s="197"/>
      <c r="Z74" s="197">
        <f t="shared" si="61"/>
        <v>90</v>
      </c>
      <c r="AA74" s="197">
        <f t="shared" si="62"/>
        <v>60</v>
      </c>
      <c r="AB74" s="197">
        <f t="shared" si="63"/>
        <v>150</v>
      </c>
      <c r="AC74" s="197"/>
      <c r="AD74" s="135">
        <v>200</v>
      </c>
      <c r="AE74" s="197"/>
      <c r="AF74" s="197">
        <f t="shared" si="64"/>
        <v>60</v>
      </c>
      <c r="AG74" s="197">
        <f t="shared" si="65"/>
        <v>40</v>
      </c>
      <c r="AH74" s="197">
        <f t="shared" si="66"/>
        <v>100</v>
      </c>
      <c r="AI74" s="197"/>
      <c r="AJ74" s="178">
        <v>1.47</v>
      </c>
    </row>
    <row r="75" spans="1:36" s="2" customFormat="1" ht="12" customHeight="1">
      <c r="A75" s="282"/>
      <c r="B75" s="157" t="s">
        <v>26</v>
      </c>
      <c r="C75" s="273"/>
      <c r="D75" s="172">
        <v>10</v>
      </c>
      <c r="E75" s="166">
        <f t="shared" si="68"/>
        <v>1000</v>
      </c>
      <c r="F75" s="135">
        <v>200</v>
      </c>
      <c r="G75" s="197"/>
      <c r="H75" s="197">
        <f t="shared" si="52"/>
        <v>60</v>
      </c>
      <c r="I75" s="197">
        <f t="shared" si="53"/>
        <v>40</v>
      </c>
      <c r="J75" s="197">
        <f t="shared" si="54"/>
        <v>100</v>
      </c>
      <c r="K75" s="197"/>
      <c r="L75" s="135">
        <v>200</v>
      </c>
      <c r="M75" s="197"/>
      <c r="N75" s="197">
        <f t="shared" si="55"/>
        <v>60</v>
      </c>
      <c r="O75" s="197">
        <f t="shared" si="56"/>
        <v>40</v>
      </c>
      <c r="P75" s="197">
        <f t="shared" si="57"/>
        <v>100</v>
      </c>
      <c r="Q75" s="197"/>
      <c r="R75" s="135">
        <v>200</v>
      </c>
      <c r="S75" s="197"/>
      <c r="T75" s="197">
        <f t="shared" si="58"/>
        <v>60</v>
      </c>
      <c r="U75" s="197">
        <f t="shared" si="59"/>
        <v>40</v>
      </c>
      <c r="V75" s="197">
        <f t="shared" si="60"/>
        <v>100</v>
      </c>
      <c r="W75" s="197"/>
      <c r="X75" s="135">
        <v>200</v>
      </c>
      <c r="Y75" s="197"/>
      <c r="Z75" s="197">
        <f t="shared" si="61"/>
        <v>60</v>
      </c>
      <c r="AA75" s="197">
        <f t="shared" si="62"/>
        <v>40</v>
      </c>
      <c r="AB75" s="197">
        <f t="shared" si="63"/>
        <v>100</v>
      </c>
      <c r="AC75" s="197"/>
      <c r="AD75" s="135">
        <v>200</v>
      </c>
      <c r="AE75" s="197"/>
      <c r="AF75" s="197">
        <f t="shared" si="64"/>
        <v>60</v>
      </c>
      <c r="AG75" s="197">
        <f t="shared" si="65"/>
        <v>40</v>
      </c>
      <c r="AH75" s="197">
        <f t="shared" si="66"/>
        <v>100</v>
      </c>
      <c r="AI75" s="197"/>
      <c r="AJ75" s="178">
        <v>0.28</v>
      </c>
    </row>
    <row r="76" spans="1:36" s="2" customFormat="1" ht="12" customHeight="1">
      <c r="A76" s="282"/>
      <c r="B76" s="157" t="s">
        <v>27</v>
      </c>
      <c r="C76" s="273"/>
      <c r="D76" s="172">
        <v>20</v>
      </c>
      <c r="E76" s="166">
        <f t="shared" si="68"/>
        <v>2000</v>
      </c>
      <c r="F76" s="135">
        <v>400</v>
      </c>
      <c r="G76" s="197"/>
      <c r="H76" s="197">
        <f t="shared" si="52"/>
        <v>120</v>
      </c>
      <c r="I76" s="197">
        <f t="shared" si="53"/>
        <v>80</v>
      </c>
      <c r="J76" s="197">
        <f t="shared" si="54"/>
        <v>200</v>
      </c>
      <c r="K76" s="197"/>
      <c r="L76" s="135">
        <v>400</v>
      </c>
      <c r="M76" s="197"/>
      <c r="N76" s="197">
        <f t="shared" si="55"/>
        <v>120</v>
      </c>
      <c r="O76" s="197">
        <f t="shared" si="56"/>
        <v>80</v>
      </c>
      <c r="P76" s="197">
        <f t="shared" si="57"/>
        <v>200</v>
      </c>
      <c r="Q76" s="197"/>
      <c r="R76" s="135">
        <v>400</v>
      </c>
      <c r="S76" s="197"/>
      <c r="T76" s="197">
        <f t="shared" si="58"/>
        <v>120</v>
      </c>
      <c r="U76" s="197">
        <f t="shared" si="59"/>
        <v>80</v>
      </c>
      <c r="V76" s="197">
        <f t="shared" si="60"/>
        <v>200</v>
      </c>
      <c r="W76" s="197"/>
      <c r="X76" s="135">
        <v>400</v>
      </c>
      <c r="Y76" s="197"/>
      <c r="Z76" s="197">
        <f t="shared" si="61"/>
        <v>120</v>
      </c>
      <c r="AA76" s="197">
        <f t="shared" si="62"/>
        <v>80</v>
      </c>
      <c r="AB76" s="197">
        <f t="shared" si="63"/>
        <v>200</v>
      </c>
      <c r="AC76" s="197"/>
      <c r="AD76" s="135">
        <v>400</v>
      </c>
      <c r="AE76" s="197"/>
      <c r="AF76" s="197">
        <f t="shared" si="64"/>
        <v>120</v>
      </c>
      <c r="AG76" s="197">
        <f t="shared" si="65"/>
        <v>80</v>
      </c>
      <c r="AH76" s="197">
        <f t="shared" si="66"/>
        <v>200</v>
      </c>
      <c r="AI76" s="197"/>
      <c r="AJ76" s="178">
        <v>0.96</v>
      </c>
    </row>
    <row r="77" spans="1:36" s="2" customFormat="1" ht="12" customHeight="1">
      <c r="A77" s="282"/>
      <c r="B77" s="157" t="s">
        <v>28</v>
      </c>
      <c r="C77" s="273"/>
      <c r="D77" s="172">
        <v>10</v>
      </c>
      <c r="E77" s="166">
        <f t="shared" si="68"/>
        <v>1000</v>
      </c>
      <c r="F77" s="135">
        <v>200</v>
      </c>
      <c r="G77" s="197"/>
      <c r="H77" s="197">
        <f t="shared" si="52"/>
        <v>60</v>
      </c>
      <c r="I77" s="197">
        <f t="shared" si="53"/>
        <v>40</v>
      </c>
      <c r="J77" s="197">
        <f t="shared" si="54"/>
        <v>100</v>
      </c>
      <c r="K77" s="197"/>
      <c r="L77" s="135">
        <v>200</v>
      </c>
      <c r="M77" s="197"/>
      <c r="N77" s="197">
        <f t="shared" si="55"/>
        <v>60</v>
      </c>
      <c r="O77" s="197">
        <f t="shared" si="56"/>
        <v>40</v>
      </c>
      <c r="P77" s="197">
        <f t="shared" si="57"/>
        <v>100</v>
      </c>
      <c r="Q77" s="197"/>
      <c r="R77" s="135">
        <v>200</v>
      </c>
      <c r="S77" s="197"/>
      <c r="T77" s="197">
        <f t="shared" si="58"/>
        <v>60</v>
      </c>
      <c r="U77" s="197">
        <f t="shared" si="59"/>
        <v>40</v>
      </c>
      <c r="V77" s="197">
        <f t="shared" si="60"/>
        <v>100</v>
      </c>
      <c r="W77" s="197"/>
      <c r="X77" s="135">
        <v>200</v>
      </c>
      <c r="Y77" s="197"/>
      <c r="Z77" s="197">
        <f t="shared" si="61"/>
        <v>60</v>
      </c>
      <c r="AA77" s="197">
        <f t="shared" si="62"/>
        <v>40</v>
      </c>
      <c r="AB77" s="197">
        <f t="shared" si="63"/>
        <v>100</v>
      </c>
      <c r="AC77" s="197"/>
      <c r="AD77" s="135">
        <v>200</v>
      </c>
      <c r="AE77" s="197"/>
      <c r="AF77" s="197">
        <f t="shared" si="64"/>
        <v>60</v>
      </c>
      <c r="AG77" s="197">
        <f t="shared" si="65"/>
        <v>40</v>
      </c>
      <c r="AH77" s="197">
        <f t="shared" si="66"/>
        <v>100</v>
      </c>
      <c r="AI77" s="197"/>
      <c r="AJ77" s="178">
        <v>1.09</v>
      </c>
    </row>
    <row r="78" spans="1:36" s="2" customFormat="1" ht="12" customHeight="1">
      <c r="A78" s="282"/>
      <c r="B78" s="157" t="s">
        <v>29</v>
      </c>
      <c r="C78" s="273"/>
      <c r="D78" s="172">
        <v>8</v>
      </c>
      <c r="E78" s="166">
        <f t="shared" si="68"/>
        <v>800</v>
      </c>
      <c r="F78" s="135">
        <v>200</v>
      </c>
      <c r="G78" s="197"/>
      <c r="H78" s="197">
        <f t="shared" si="52"/>
        <v>60</v>
      </c>
      <c r="I78" s="197">
        <f t="shared" si="53"/>
        <v>40</v>
      </c>
      <c r="J78" s="197">
        <f t="shared" si="54"/>
        <v>100</v>
      </c>
      <c r="K78" s="197"/>
      <c r="L78" s="135">
        <v>200</v>
      </c>
      <c r="M78" s="197"/>
      <c r="N78" s="197">
        <f t="shared" si="55"/>
        <v>60</v>
      </c>
      <c r="O78" s="197">
        <f t="shared" si="56"/>
        <v>40</v>
      </c>
      <c r="P78" s="197">
        <f t="shared" si="57"/>
        <v>100</v>
      </c>
      <c r="Q78" s="197"/>
      <c r="R78" s="135">
        <v>200</v>
      </c>
      <c r="S78" s="197"/>
      <c r="T78" s="197">
        <f t="shared" si="58"/>
        <v>60</v>
      </c>
      <c r="U78" s="197">
        <f t="shared" si="59"/>
        <v>40</v>
      </c>
      <c r="V78" s="197">
        <f t="shared" si="60"/>
        <v>100</v>
      </c>
      <c r="W78" s="197"/>
      <c r="X78" s="135">
        <v>200</v>
      </c>
      <c r="Y78" s="197"/>
      <c r="Z78" s="197">
        <f t="shared" si="61"/>
        <v>60</v>
      </c>
      <c r="AA78" s="197">
        <f t="shared" si="62"/>
        <v>40</v>
      </c>
      <c r="AB78" s="197">
        <f t="shared" si="63"/>
        <v>100</v>
      </c>
      <c r="AC78" s="197"/>
      <c r="AD78" s="135"/>
      <c r="AE78" s="197"/>
      <c r="AF78" s="197"/>
      <c r="AG78" s="197"/>
      <c r="AH78" s="197"/>
      <c r="AI78" s="197"/>
      <c r="AJ78" s="178">
        <v>0.33</v>
      </c>
    </row>
    <row r="79" spans="1:36" s="2" customFormat="1" ht="12" customHeight="1">
      <c r="A79" s="282"/>
      <c r="B79" s="157" t="s">
        <v>31</v>
      </c>
      <c r="C79" s="273"/>
      <c r="D79" s="172">
        <v>2</v>
      </c>
      <c r="E79" s="166">
        <f t="shared" si="68"/>
        <v>200</v>
      </c>
      <c r="F79" s="135">
        <v>100</v>
      </c>
      <c r="G79" s="197"/>
      <c r="H79" s="197">
        <f t="shared" si="52"/>
        <v>30</v>
      </c>
      <c r="I79" s="197">
        <f t="shared" si="53"/>
        <v>20</v>
      </c>
      <c r="J79" s="197">
        <f t="shared" si="54"/>
        <v>50</v>
      </c>
      <c r="K79" s="197"/>
      <c r="L79" s="135">
        <v>100</v>
      </c>
      <c r="M79" s="197"/>
      <c r="N79" s="197">
        <f t="shared" si="55"/>
        <v>30</v>
      </c>
      <c r="O79" s="197">
        <f t="shared" si="56"/>
        <v>20</v>
      </c>
      <c r="P79" s="197">
        <f t="shared" si="57"/>
        <v>50</v>
      </c>
      <c r="Q79" s="197"/>
      <c r="R79" s="135"/>
      <c r="S79" s="197"/>
      <c r="T79" s="197"/>
      <c r="U79" s="197"/>
      <c r="V79" s="197"/>
      <c r="W79" s="197"/>
      <c r="X79" s="135"/>
      <c r="Y79" s="197"/>
      <c r="Z79" s="197"/>
      <c r="AA79" s="197"/>
      <c r="AB79" s="197"/>
      <c r="AC79" s="197"/>
      <c r="AD79" s="135"/>
      <c r="AE79" s="197"/>
      <c r="AF79" s="197"/>
      <c r="AG79" s="197"/>
      <c r="AH79" s="197"/>
      <c r="AI79" s="197"/>
      <c r="AJ79" s="178">
        <v>0.07</v>
      </c>
    </row>
    <row r="80" spans="1:36" s="2" customFormat="1" ht="12" customHeight="1">
      <c r="A80" s="282"/>
      <c r="B80" s="157" t="s">
        <v>30</v>
      </c>
      <c r="C80" s="273"/>
      <c r="D80" s="172">
        <v>14</v>
      </c>
      <c r="E80" s="166">
        <f t="shared" si="68"/>
        <v>1400</v>
      </c>
      <c r="F80" s="135">
        <v>200</v>
      </c>
      <c r="G80" s="197"/>
      <c r="H80" s="197">
        <f t="shared" si="52"/>
        <v>60</v>
      </c>
      <c r="I80" s="197">
        <f t="shared" si="53"/>
        <v>40</v>
      </c>
      <c r="J80" s="197">
        <f t="shared" si="54"/>
        <v>100</v>
      </c>
      <c r="K80" s="197"/>
      <c r="L80" s="135">
        <v>300</v>
      </c>
      <c r="M80" s="197"/>
      <c r="N80" s="197">
        <f t="shared" si="55"/>
        <v>90</v>
      </c>
      <c r="O80" s="197">
        <f t="shared" si="56"/>
        <v>60</v>
      </c>
      <c r="P80" s="197">
        <f t="shared" si="57"/>
        <v>150</v>
      </c>
      <c r="Q80" s="197"/>
      <c r="R80" s="135">
        <v>300</v>
      </c>
      <c r="S80" s="197"/>
      <c r="T80" s="197">
        <f t="shared" si="58"/>
        <v>90</v>
      </c>
      <c r="U80" s="197">
        <f t="shared" si="59"/>
        <v>60</v>
      </c>
      <c r="V80" s="197">
        <f t="shared" si="60"/>
        <v>150</v>
      </c>
      <c r="W80" s="197"/>
      <c r="X80" s="135">
        <v>300</v>
      </c>
      <c r="Y80" s="197"/>
      <c r="Z80" s="197">
        <f t="shared" si="61"/>
        <v>90</v>
      </c>
      <c r="AA80" s="197">
        <f t="shared" si="62"/>
        <v>60</v>
      </c>
      <c r="AB80" s="197">
        <f t="shared" si="63"/>
        <v>150</v>
      </c>
      <c r="AC80" s="197"/>
      <c r="AD80" s="135">
        <v>300</v>
      </c>
      <c r="AE80" s="197"/>
      <c r="AF80" s="197">
        <f t="shared" si="64"/>
        <v>90</v>
      </c>
      <c r="AG80" s="197">
        <f t="shared" si="65"/>
        <v>60</v>
      </c>
      <c r="AH80" s="197">
        <f t="shared" si="66"/>
        <v>150</v>
      </c>
      <c r="AI80" s="197"/>
      <c r="AJ80" s="178">
        <v>0.53</v>
      </c>
    </row>
    <row r="81" spans="1:36" s="2" customFormat="1" ht="12" customHeight="1">
      <c r="A81" s="282"/>
      <c r="B81" s="157" t="s">
        <v>127</v>
      </c>
      <c r="C81" s="273"/>
      <c r="D81" s="172">
        <v>1</v>
      </c>
      <c r="E81" s="166">
        <f t="shared" si="68"/>
        <v>100</v>
      </c>
      <c r="F81" s="135"/>
      <c r="G81" s="197"/>
      <c r="H81" s="197"/>
      <c r="I81" s="197"/>
      <c r="J81" s="197"/>
      <c r="K81" s="197"/>
      <c r="L81" s="135">
        <v>100</v>
      </c>
      <c r="M81" s="197"/>
      <c r="N81" s="197">
        <f t="shared" si="55"/>
        <v>30</v>
      </c>
      <c r="O81" s="197">
        <f t="shared" si="56"/>
        <v>20</v>
      </c>
      <c r="P81" s="197">
        <f t="shared" si="57"/>
        <v>50</v>
      </c>
      <c r="Q81" s="197"/>
      <c r="R81" s="135"/>
      <c r="S81" s="197"/>
      <c r="T81" s="197"/>
      <c r="U81" s="197"/>
      <c r="V81" s="197"/>
      <c r="W81" s="197"/>
      <c r="X81" s="135"/>
      <c r="Y81" s="197"/>
      <c r="Z81" s="197"/>
      <c r="AA81" s="197"/>
      <c r="AB81" s="197"/>
      <c r="AC81" s="197"/>
      <c r="AD81" s="135"/>
      <c r="AE81" s="197"/>
      <c r="AF81" s="197"/>
      <c r="AG81" s="197"/>
      <c r="AH81" s="197"/>
      <c r="AI81" s="197"/>
      <c r="AJ81" s="178">
        <v>0.02</v>
      </c>
    </row>
    <row r="82" spans="1:36" s="2" customFormat="1" ht="12" customHeight="1">
      <c r="A82" s="282"/>
      <c r="B82" s="157" t="s">
        <v>32</v>
      </c>
      <c r="C82" s="273"/>
      <c r="D82" s="172">
        <v>6</v>
      </c>
      <c r="E82" s="166">
        <f t="shared" si="68"/>
        <v>600</v>
      </c>
      <c r="F82" s="135">
        <v>100</v>
      </c>
      <c r="G82" s="197"/>
      <c r="H82" s="197">
        <f t="shared" si="52"/>
        <v>30</v>
      </c>
      <c r="I82" s="197">
        <f t="shared" si="53"/>
        <v>20</v>
      </c>
      <c r="J82" s="197">
        <f t="shared" si="54"/>
        <v>50</v>
      </c>
      <c r="K82" s="197"/>
      <c r="L82" s="135">
        <v>200</v>
      </c>
      <c r="M82" s="197"/>
      <c r="N82" s="197">
        <f t="shared" si="55"/>
        <v>60</v>
      </c>
      <c r="O82" s="197">
        <f t="shared" si="56"/>
        <v>40</v>
      </c>
      <c r="P82" s="197">
        <f t="shared" si="57"/>
        <v>100</v>
      </c>
      <c r="Q82" s="197"/>
      <c r="R82" s="135">
        <v>100</v>
      </c>
      <c r="S82" s="197"/>
      <c r="T82" s="197">
        <f t="shared" si="58"/>
        <v>30</v>
      </c>
      <c r="U82" s="197">
        <f t="shared" si="59"/>
        <v>20</v>
      </c>
      <c r="V82" s="197">
        <f t="shared" si="60"/>
        <v>50</v>
      </c>
      <c r="W82" s="197"/>
      <c r="X82" s="135">
        <v>100</v>
      </c>
      <c r="Y82" s="197"/>
      <c r="Z82" s="197">
        <f t="shared" si="61"/>
        <v>30</v>
      </c>
      <c r="AA82" s="197">
        <f t="shared" si="62"/>
        <v>20</v>
      </c>
      <c r="AB82" s="197">
        <f t="shared" si="63"/>
        <v>50</v>
      </c>
      <c r="AC82" s="197"/>
      <c r="AD82" s="135">
        <v>100</v>
      </c>
      <c r="AE82" s="197"/>
      <c r="AF82" s="197">
        <f t="shared" si="64"/>
        <v>30</v>
      </c>
      <c r="AG82" s="197">
        <f t="shared" si="65"/>
        <v>20</v>
      </c>
      <c r="AH82" s="197">
        <f t="shared" si="66"/>
        <v>50</v>
      </c>
      <c r="AI82" s="197"/>
      <c r="AJ82" s="178">
        <v>0.17</v>
      </c>
    </row>
    <row r="83" spans="1:37" s="2" customFormat="1" ht="12" customHeight="1">
      <c r="A83" s="282"/>
      <c r="B83" s="157" t="s">
        <v>128</v>
      </c>
      <c r="C83" s="273"/>
      <c r="D83" s="172">
        <v>2</v>
      </c>
      <c r="E83" s="166">
        <f t="shared" si="68"/>
        <v>200</v>
      </c>
      <c r="F83" s="135"/>
      <c r="G83" s="197"/>
      <c r="H83" s="197"/>
      <c r="I83" s="197"/>
      <c r="J83" s="197"/>
      <c r="K83" s="197"/>
      <c r="L83" s="135">
        <v>100</v>
      </c>
      <c r="M83" s="197"/>
      <c r="N83" s="197">
        <f t="shared" si="55"/>
        <v>30</v>
      </c>
      <c r="O83" s="197">
        <f t="shared" si="56"/>
        <v>20</v>
      </c>
      <c r="P83" s="197">
        <f t="shared" si="57"/>
        <v>50</v>
      </c>
      <c r="Q83" s="197"/>
      <c r="R83" s="135">
        <v>100</v>
      </c>
      <c r="S83" s="197"/>
      <c r="T83" s="197">
        <f t="shared" si="58"/>
        <v>30</v>
      </c>
      <c r="U83" s="197">
        <f t="shared" si="59"/>
        <v>20</v>
      </c>
      <c r="V83" s="197">
        <f t="shared" si="60"/>
        <v>50</v>
      </c>
      <c r="W83" s="197"/>
      <c r="X83" s="135"/>
      <c r="Y83" s="197"/>
      <c r="Z83" s="197"/>
      <c r="AA83" s="197"/>
      <c r="AB83" s="197"/>
      <c r="AC83" s="197"/>
      <c r="AD83" s="135"/>
      <c r="AE83" s="197"/>
      <c r="AF83" s="197"/>
      <c r="AG83" s="197"/>
      <c r="AH83" s="197"/>
      <c r="AI83" s="197"/>
      <c r="AJ83" s="178" t="s">
        <v>178</v>
      </c>
      <c r="AK83" s="2" t="s">
        <v>141</v>
      </c>
    </row>
    <row r="84" spans="1:36" s="2" customFormat="1" ht="12" customHeight="1">
      <c r="A84" s="282"/>
      <c r="B84" s="157" t="s">
        <v>129</v>
      </c>
      <c r="C84" s="273"/>
      <c r="D84" s="172">
        <v>4</v>
      </c>
      <c r="E84" s="166">
        <f t="shared" si="68"/>
        <v>400</v>
      </c>
      <c r="F84" s="135">
        <v>100</v>
      </c>
      <c r="G84" s="197"/>
      <c r="H84" s="197">
        <f t="shared" si="52"/>
        <v>30</v>
      </c>
      <c r="I84" s="197">
        <f t="shared" si="53"/>
        <v>20</v>
      </c>
      <c r="J84" s="197">
        <f t="shared" si="54"/>
        <v>50</v>
      </c>
      <c r="K84" s="197"/>
      <c r="L84" s="135">
        <v>100</v>
      </c>
      <c r="M84" s="197"/>
      <c r="N84" s="197">
        <f t="shared" si="55"/>
        <v>30</v>
      </c>
      <c r="O84" s="197">
        <f t="shared" si="56"/>
        <v>20</v>
      </c>
      <c r="P84" s="197">
        <f t="shared" si="57"/>
        <v>50</v>
      </c>
      <c r="Q84" s="197"/>
      <c r="R84" s="135">
        <v>100</v>
      </c>
      <c r="S84" s="197"/>
      <c r="T84" s="197">
        <f t="shared" si="58"/>
        <v>30</v>
      </c>
      <c r="U84" s="197">
        <f t="shared" si="59"/>
        <v>20</v>
      </c>
      <c r="V84" s="197">
        <f t="shared" si="60"/>
        <v>50</v>
      </c>
      <c r="W84" s="197"/>
      <c r="X84" s="135">
        <v>100</v>
      </c>
      <c r="Y84" s="197"/>
      <c r="Z84" s="197">
        <f t="shared" si="61"/>
        <v>30</v>
      </c>
      <c r="AA84" s="197">
        <f t="shared" si="62"/>
        <v>20</v>
      </c>
      <c r="AB84" s="197">
        <f t="shared" si="63"/>
        <v>50</v>
      </c>
      <c r="AC84" s="197"/>
      <c r="AD84" s="135"/>
      <c r="AE84" s="197"/>
      <c r="AF84" s="197"/>
      <c r="AG84" s="197"/>
      <c r="AH84" s="197"/>
      <c r="AI84" s="197"/>
      <c r="AJ84" s="178">
        <v>0.07</v>
      </c>
    </row>
    <row r="85" spans="1:36" s="2" customFormat="1" ht="12" customHeight="1">
      <c r="A85" s="282"/>
      <c r="B85" s="157" t="s">
        <v>41</v>
      </c>
      <c r="C85" s="273"/>
      <c r="D85" s="172">
        <v>1</v>
      </c>
      <c r="E85" s="166">
        <f t="shared" si="68"/>
        <v>100</v>
      </c>
      <c r="F85" s="135"/>
      <c r="G85" s="197"/>
      <c r="H85" s="197"/>
      <c r="I85" s="197"/>
      <c r="J85" s="197"/>
      <c r="K85" s="197"/>
      <c r="L85" s="135">
        <v>100</v>
      </c>
      <c r="M85" s="197"/>
      <c r="N85" s="197">
        <f t="shared" si="55"/>
        <v>30</v>
      </c>
      <c r="O85" s="197">
        <f t="shared" si="56"/>
        <v>20</v>
      </c>
      <c r="P85" s="197">
        <f t="shared" si="57"/>
        <v>50</v>
      </c>
      <c r="Q85" s="197"/>
      <c r="R85" s="135"/>
      <c r="S85" s="197"/>
      <c r="T85" s="197"/>
      <c r="U85" s="197"/>
      <c r="V85" s="197"/>
      <c r="W85" s="197"/>
      <c r="X85" s="135"/>
      <c r="Y85" s="197"/>
      <c r="Z85" s="197"/>
      <c r="AA85" s="197"/>
      <c r="AB85" s="197"/>
      <c r="AC85" s="197"/>
      <c r="AD85" s="135"/>
      <c r="AE85" s="197"/>
      <c r="AF85" s="197"/>
      <c r="AG85" s="197"/>
      <c r="AH85" s="197"/>
      <c r="AI85" s="197"/>
      <c r="AJ85" s="178">
        <v>0.02</v>
      </c>
    </row>
    <row r="86" spans="1:36" s="2" customFormat="1" ht="12" customHeight="1">
      <c r="A86" s="282"/>
      <c r="B86" s="157" t="s">
        <v>130</v>
      </c>
      <c r="C86" s="273"/>
      <c r="D86" s="172">
        <v>3</v>
      </c>
      <c r="E86" s="166">
        <f t="shared" si="68"/>
        <v>300</v>
      </c>
      <c r="F86" s="135">
        <v>100</v>
      </c>
      <c r="G86" s="197"/>
      <c r="H86" s="197">
        <f>F86*0.3</f>
        <v>30</v>
      </c>
      <c r="I86" s="197">
        <f>F86*0.2</f>
        <v>20</v>
      </c>
      <c r="J86" s="197">
        <f>F86*0.5</f>
        <v>50</v>
      </c>
      <c r="K86" s="197"/>
      <c r="L86" s="135">
        <v>100</v>
      </c>
      <c r="M86" s="197"/>
      <c r="N86" s="197">
        <f t="shared" si="55"/>
        <v>30</v>
      </c>
      <c r="O86" s="197">
        <f t="shared" si="56"/>
        <v>20</v>
      </c>
      <c r="P86" s="197">
        <f t="shared" si="57"/>
        <v>50</v>
      </c>
      <c r="Q86" s="197"/>
      <c r="R86" s="135">
        <v>100</v>
      </c>
      <c r="S86" s="197"/>
      <c r="T86" s="197">
        <f t="shared" si="58"/>
        <v>30</v>
      </c>
      <c r="U86" s="197">
        <f t="shared" si="59"/>
        <v>20</v>
      </c>
      <c r="V86" s="197">
        <f t="shared" si="60"/>
        <v>50</v>
      </c>
      <c r="W86" s="197"/>
      <c r="X86" s="135"/>
      <c r="Y86" s="197"/>
      <c r="Z86" s="197"/>
      <c r="AA86" s="197"/>
      <c r="AB86" s="197"/>
      <c r="AC86" s="197"/>
      <c r="AD86" s="135"/>
      <c r="AE86" s="197"/>
      <c r="AF86" s="197"/>
      <c r="AG86" s="197"/>
      <c r="AH86" s="197"/>
      <c r="AI86" s="197"/>
      <c r="AJ86" s="178">
        <v>0.09</v>
      </c>
    </row>
    <row r="87" spans="1:36" s="2" customFormat="1" ht="12" customHeight="1">
      <c r="A87" s="282"/>
      <c r="B87" s="157" t="s">
        <v>43</v>
      </c>
      <c r="C87" s="273"/>
      <c r="D87" s="172">
        <v>1</v>
      </c>
      <c r="E87" s="166">
        <f t="shared" si="68"/>
        <v>100</v>
      </c>
      <c r="F87" s="135">
        <v>100</v>
      </c>
      <c r="G87" s="197"/>
      <c r="H87" s="197">
        <f>F87*0.3</f>
        <v>30</v>
      </c>
      <c r="I87" s="197">
        <f>F87*0.2</f>
        <v>20</v>
      </c>
      <c r="J87" s="197">
        <f>F87*0.5</f>
        <v>50</v>
      </c>
      <c r="K87" s="197"/>
      <c r="L87" s="135"/>
      <c r="M87" s="197"/>
      <c r="N87" s="197"/>
      <c r="O87" s="197"/>
      <c r="P87" s="197"/>
      <c r="Q87" s="197"/>
      <c r="R87" s="135"/>
      <c r="S87" s="197"/>
      <c r="T87" s="197"/>
      <c r="U87" s="197"/>
      <c r="V87" s="197"/>
      <c r="W87" s="197"/>
      <c r="X87" s="135"/>
      <c r="Y87" s="197"/>
      <c r="Z87" s="197"/>
      <c r="AA87" s="197"/>
      <c r="AB87" s="197"/>
      <c r="AC87" s="197"/>
      <c r="AD87" s="135"/>
      <c r="AE87" s="197"/>
      <c r="AF87" s="197"/>
      <c r="AG87" s="197"/>
      <c r="AH87" s="197"/>
      <c r="AI87" s="197"/>
      <c r="AJ87" s="178">
        <v>0.12</v>
      </c>
    </row>
    <row r="88" spans="1:36" s="5" customFormat="1" ht="12" customHeight="1">
      <c r="A88" s="282"/>
      <c r="B88" s="157" t="s">
        <v>33</v>
      </c>
      <c r="C88" s="273"/>
      <c r="D88" s="197">
        <v>4</v>
      </c>
      <c r="E88" s="166">
        <f>F88+L88+R88+X88+AD88</f>
        <v>400</v>
      </c>
      <c r="F88" s="135">
        <v>100</v>
      </c>
      <c r="G88" s="197"/>
      <c r="H88" s="197">
        <f>F88*0.3</f>
        <v>30</v>
      </c>
      <c r="I88" s="197">
        <f>F88*0.2</f>
        <v>20</v>
      </c>
      <c r="J88" s="197">
        <f>F88*0.5</f>
        <v>50</v>
      </c>
      <c r="K88" s="197"/>
      <c r="L88" s="135">
        <v>100</v>
      </c>
      <c r="M88" s="197"/>
      <c r="N88" s="197">
        <f t="shared" si="55"/>
        <v>30</v>
      </c>
      <c r="O88" s="197">
        <f t="shared" si="56"/>
        <v>20</v>
      </c>
      <c r="P88" s="197">
        <f t="shared" si="57"/>
        <v>50</v>
      </c>
      <c r="Q88" s="197"/>
      <c r="R88" s="135">
        <v>100</v>
      </c>
      <c r="S88" s="197"/>
      <c r="T88" s="197">
        <f t="shared" si="58"/>
        <v>30</v>
      </c>
      <c r="U88" s="197">
        <f t="shared" si="59"/>
        <v>20</v>
      </c>
      <c r="V88" s="197">
        <f t="shared" si="60"/>
        <v>50</v>
      </c>
      <c r="W88" s="197"/>
      <c r="X88" s="135">
        <v>100</v>
      </c>
      <c r="Y88" s="197"/>
      <c r="Z88" s="197">
        <f t="shared" si="61"/>
        <v>30</v>
      </c>
      <c r="AA88" s="197">
        <f t="shared" si="62"/>
        <v>20</v>
      </c>
      <c r="AB88" s="197">
        <f t="shared" si="63"/>
        <v>50</v>
      </c>
      <c r="AC88" s="197"/>
      <c r="AD88" s="135"/>
      <c r="AE88" s="197"/>
      <c r="AF88" s="197"/>
      <c r="AG88" s="197"/>
      <c r="AH88" s="197"/>
      <c r="AI88" s="197"/>
      <c r="AJ88" s="196">
        <v>0.1</v>
      </c>
    </row>
    <row r="89" spans="1:40" s="9" customFormat="1" ht="37.5" customHeight="1">
      <c r="A89" s="282"/>
      <c r="B89" s="231" t="s">
        <v>169</v>
      </c>
      <c r="C89" s="212"/>
      <c r="D89" s="224">
        <f>SUM(D59:D88)</f>
        <v>341</v>
      </c>
      <c r="E89" s="224">
        <f aca="true" t="shared" si="69" ref="E89:V89">SUM(E59:E88)</f>
        <v>34100</v>
      </c>
      <c r="F89" s="224">
        <f t="shared" si="69"/>
        <v>6500</v>
      </c>
      <c r="G89" s="224"/>
      <c r="H89" s="224">
        <f t="shared" si="69"/>
        <v>1950</v>
      </c>
      <c r="I89" s="224">
        <f t="shared" si="69"/>
        <v>1300</v>
      </c>
      <c r="J89" s="224">
        <f t="shared" si="69"/>
        <v>3250</v>
      </c>
      <c r="K89" s="224"/>
      <c r="L89" s="224">
        <f t="shared" si="69"/>
        <v>7600</v>
      </c>
      <c r="M89" s="224"/>
      <c r="N89" s="224">
        <f t="shared" si="69"/>
        <v>2280</v>
      </c>
      <c r="O89" s="224">
        <f t="shared" si="69"/>
        <v>1520</v>
      </c>
      <c r="P89" s="224">
        <f t="shared" si="69"/>
        <v>3800</v>
      </c>
      <c r="Q89" s="224"/>
      <c r="R89" s="224">
        <f t="shared" si="69"/>
        <v>7200</v>
      </c>
      <c r="S89" s="224"/>
      <c r="T89" s="224">
        <f t="shared" si="69"/>
        <v>2160</v>
      </c>
      <c r="U89" s="224">
        <f t="shared" si="69"/>
        <v>1440</v>
      </c>
      <c r="V89" s="224">
        <f t="shared" si="69"/>
        <v>3600</v>
      </c>
      <c r="W89" s="224"/>
      <c r="X89" s="224">
        <f aca="true" t="shared" si="70" ref="X89:AH89">SUM(X59:X88)</f>
        <v>6600</v>
      </c>
      <c r="Y89" s="224"/>
      <c r="Z89" s="224">
        <f t="shared" si="70"/>
        <v>1980</v>
      </c>
      <c r="AA89" s="224">
        <f t="shared" si="70"/>
        <v>1320</v>
      </c>
      <c r="AB89" s="224">
        <f t="shared" si="70"/>
        <v>3300</v>
      </c>
      <c r="AC89" s="224"/>
      <c r="AD89" s="224">
        <f t="shared" si="70"/>
        <v>6200</v>
      </c>
      <c r="AE89" s="224"/>
      <c r="AF89" s="224">
        <f t="shared" si="70"/>
        <v>1860</v>
      </c>
      <c r="AG89" s="224">
        <f t="shared" si="70"/>
        <v>1240</v>
      </c>
      <c r="AH89" s="224">
        <f t="shared" si="70"/>
        <v>3100</v>
      </c>
      <c r="AI89" s="224"/>
      <c r="AJ89" s="232" t="s">
        <v>149</v>
      </c>
      <c r="AK89" s="124"/>
      <c r="AL89" s="79"/>
      <c r="AN89" s="34"/>
    </row>
    <row r="90" spans="1:40" s="146" customFormat="1" ht="24" customHeight="1">
      <c r="A90" s="282"/>
      <c r="B90" s="139" t="s">
        <v>109</v>
      </c>
      <c r="C90" s="140" t="s">
        <v>230</v>
      </c>
      <c r="D90" s="182">
        <v>46</v>
      </c>
      <c r="E90" s="167">
        <f aca="true" t="shared" si="71" ref="E90:E97">F90+L90+R90+X90+AD90</f>
        <v>4600</v>
      </c>
      <c r="F90" s="182">
        <v>920</v>
      </c>
      <c r="G90" s="160"/>
      <c r="H90" s="160"/>
      <c r="I90" s="160">
        <f>F90*0.2</f>
        <v>184</v>
      </c>
      <c r="J90" s="160">
        <f>F90*0.5</f>
        <v>460</v>
      </c>
      <c r="K90" s="160">
        <f>F90*0.3</f>
        <v>276</v>
      </c>
      <c r="L90" s="182">
        <v>920</v>
      </c>
      <c r="M90" s="160"/>
      <c r="N90" s="160"/>
      <c r="O90" s="160">
        <f>L90*0.2</f>
        <v>184</v>
      </c>
      <c r="P90" s="160">
        <f>L90*0.5</f>
        <v>460</v>
      </c>
      <c r="Q90" s="160">
        <f>L90*0.3</f>
        <v>276</v>
      </c>
      <c r="R90" s="182">
        <v>920</v>
      </c>
      <c r="S90" s="160"/>
      <c r="T90" s="160"/>
      <c r="U90" s="160">
        <f>R90*0.2</f>
        <v>184</v>
      </c>
      <c r="V90" s="160">
        <f>R90*0.5</f>
        <v>460</v>
      </c>
      <c r="W90" s="160">
        <f>R90*0.3</f>
        <v>276</v>
      </c>
      <c r="X90" s="182">
        <v>920</v>
      </c>
      <c r="Y90" s="160"/>
      <c r="Z90" s="160"/>
      <c r="AA90" s="160">
        <f>X90*0.2</f>
        <v>184</v>
      </c>
      <c r="AB90" s="160">
        <f>X90*0.5</f>
        <v>460</v>
      </c>
      <c r="AC90" s="160">
        <f>X90*0.3</f>
        <v>276</v>
      </c>
      <c r="AD90" s="182">
        <v>920</v>
      </c>
      <c r="AE90" s="160"/>
      <c r="AF90" s="160"/>
      <c r="AG90" s="160">
        <f>AD90*0.2</f>
        <v>184</v>
      </c>
      <c r="AH90" s="160">
        <f>AD90*0.5</f>
        <v>460</v>
      </c>
      <c r="AI90" s="142">
        <f>AD90*0.3</f>
        <v>276</v>
      </c>
      <c r="AJ90" s="170" t="s">
        <v>154</v>
      </c>
      <c r="AK90" s="192"/>
      <c r="AL90" s="193"/>
      <c r="AM90" s="194"/>
      <c r="AN90" s="137"/>
    </row>
    <row r="91" spans="1:40" s="146" customFormat="1" ht="24" customHeight="1">
      <c r="A91" s="282"/>
      <c r="B91" s="139" t="s">
        <v>109</v>
      </c>
      <c r="C91" s="140" t="s">
        <v>110</v>
      </c>
      <c r="D91" s="182">
        <v>57</v>
      </c>
      <c r="E91" s="167">
        <f t="shared" si="71"/>
        <v>5700</v>
      </c>
      <c r="F91" s="167">
        <v>1140</v>
      </c>
      <c r="G91" s="197"/>
      <c r="H91" s="160"/>
      <c r="I91" s="160">
        <f aca="true" t="shared" si="72" ref="I91:I97">F91*0.2</f>
        <v>228</v>
      </c>
      <c r="J91" s="160">
        <f aca="true" t="shared" si="73" ref="J91:J97">F91*0.5</f>
        <v>570</v>
      </c>
      <c r="K91" s="160">
        <f aca="true" t="shared" si="74" ref="K91:K97">F91*0.3</f>
        <v>342</v>
      </c>
      <c r="L91" s="167">
        <v>1140</v>
      </c>
      <c r="M91" s="160"/>
      <c r="N91" s="160"/>
      <c r="O91" s="160">
        <f aca="true" t="shared" si="75" ref="O91:O97">L91*0.2</f>
        <v>228</v>
      </c>
      <c r="P91" s="160">
        <f aca="true" t="shared" si="76" ref="P91:P97">L91*0.5</f>
        <v>570</v>
      </c>
      <c r="Q91" s="160">
        <f aca="true" t="shared" si="77" ref="Q91:Q97">L91*0.3</f>
        <v>342</v>
      </c>
      <c r="R91" s="167">
        <v>1140</v>
      </c>
      <c r="S91" s="160"/>
      <c r="T91" s="160"/>
      <c r="U91" s="160">
        <f aca="true" t="shared" si="78" ref="U91:U97">R91*0.2</f>
        <v>228</v>
      </c>
      <c r="V91" s="160">
        <f aca="true" t="shared" si="79" ref="V91:V97">R91*0.5</f>
        <v>570</v>
      </c>
      <c r="W91" s="160">
        <f aca="true" t="shared" si="80" ref="W91:W97">R91*0.3</f>
        <v>342</v>
      </c>
      <c r="X91" s="167">
        <v>1140</v>
      </c>
      <c r="Y91" s="160"/>
      <c r="Z91" s="160"/>
      <c r="AA91" s="160">
        <f aca="true" t="shared" si="81" ref="AA91:AA97">X91*0.2</f>
        <v>228</v>
      </c>
      <c r="AB91" s="160">
        <f aca="true" t="shared" si="82" ref="AB91:AB97">X91*0.5</f>
        <v>570</v>
      </c>
      <c r="AC91" s="160">
        <f aca="true" t="shared" si="83" ref="AC91:AC97">X91*0.3</f>
        <v>342</v>
      </c>
      <c r="AD91" s="167">
        <v>1140</v>
      </c>
      <c r="AE91" s="160"/>
      <c r="AF91" s="160"/>
      <c r="AG91" s="160">
        <f aca="true" t="shared" si="84" ref="AG91:AG97">AD91*0.2</f>
        <v>228</v>
      </c>
      <c r="AH91" s="160">
        <f aca="true" t="shared" si="85" ref="AH91:AH97">AD91*0.5</f>
        <v>570</v>
      </c>
      <c r="AI91" s="142">
        <f aca="true" t="shared" si="86" ref="AI91:AI97">AD91*0.3</f>
        <v>342</v>
      </c>
      <c r="AJ91" s="170" t="s">
        <v>173</v>
      </c>
      <c r="AK91" s="144"/>
      <c r="AL91" s="145"/>
      <c r="AN91" s="137"/>
    </row>
    <row r="92" spans="1:40" s="146" customFormat="1" ht="36" customHeight="1">
      <c r="A92" s="282"/>
      <c r="B92" s="139" t="s">
        <v>113</v>
      </c>
      <c r="C92" s="140" t="s">
        <v>124</v>
      </c>
      <c r="D92" s="182">
        <v>169</v>
      </c>
      <c r="E92" s="167">
        <f t="shared" si="71"/>
        <v>16900</v>
      </c>
      <c r="F92" s="167">
        <v>3300</v>
      </c>
      <c r="G92" s="161"/>
      <c r="H92" s="160"/>
      <c r="I92" s="160">
        <f t="shared" si="72"/>
        <v>660</v>
      </c>
      <c r="J92" s="160">
        <f t="shared" si="73"/>
        <v>1650</v>
      </c>
      <c r="K92" s="160">
        <f t="shared" si="74"/>
        <v>990</v>
      </c>
      <c r="L92" s="182">
        <v>3400</v>
      </c>
      <c r="M92" s="160"/>
      <c r="N92" s="160"/>
      <c r="O92" s="160">
        <f t="shared" si="75"/>
        <v>680</v>
      </c>
      <c r="P92" s="160">
        <f t="shared" si="76"/>
        <v>1700</v>
      </c>
      <c r="Q92" s="160">
        <f t="shared" si="77"/>
        <v>1020</v>
      </c>
      <c r="R92" s="182">
        <v>3400</v>
      </c>
      <c r="S92" s="160"/>
      <c r="T92" s="160"/>
      <c r="U92" s="160">
        <f t="shared" si="78"/>
        <v>680</v>
      </c>
      <c r="V92" s="160">
        <f t="shared" si="79"/>
        <v>1700</v>
      </c>
      <c r="W92" s="160">
        <f t="shared" si="80"/>
        <v>1020</v>
      </c>
      <c r="X92" s="182">
        <v>3400</v>
      </c>
      <c r="Y92" s="160"/>
      <c r="Z92" s="160"/>
      <c r="AA92" s="160">
        <f t="shared" si="81"/>
        <v>680</v>
      </c>
      <c r="AB92" s="160">
        <f t="shared" si="82"/>
        <v>1700</v>
      </c>
      <c r="AC92" s="160">
        <f t="shared" si="83"/>
        <v>1020</v>
      </c>
      <c r="AD92" s="182">
        <v>3400</v>
      </c>
      <c r="AE92" s="160"/>
      <c r="AF92" s="160"/>
      <c r="AG92" s="160">
        <f t="shared" si="84"/>
        <v>680</v>
      </c>
      <c r="AH92" s="160">
        <f t="shared" si="85"/>
        <v>1700</v>
      </c>
      <c r="AI92" s="142">
        <f t="shared" si="86"/>
        <v>1020</v>
      </c>
      <c r="AJ92" s="170" t="s">
        <v>147</v>
      </c>
      <c r="AK92" s="144"/>
      <c r="AL92" s="145"/>
      <c r="AN92" s="137"/>
    </row>
    <row r="93" spans="1:40" s="146" customFormat="1" ht="24" customHeight="1">
      <c r="A93" s="282"/>
      <c r="B93" s="139" t="s">
        <v>113</v>
      </c>
      <c r="C93" s="140" t="s">
        <v>117</v>
      </c>
      <c r="D93" s="182">
        <v>90</v>
      </c>
      <c r="E93" s="167">
        <f t="shared" si="71"/>
        <v>9000</v>
      </c>
      <c r="F93" s="167">
        <v>1800</v>
      </c>
      <c r="G93" s="197"/>
      <c r="H93" s="160"/>
      <c r="I93" s="160">
        <f t="shared" si="72"/>
        <v>360</v>
      </c>
      <c r="J93" s="160">
        <f t="shared" si="73"/>
        <v>900</v>
      </c>
      <c r="K93" s="160">
        <f t="shared" si="74"/>
        <v>540</v>
      </c>
      <c r="L93" s="182">
        <v>1800</v>
      </c>
      <c r="M93" s="160"/>
      <c r="N93" s="160"/>
      <c r="O93" s="160">
        <f t="shared" si="75"/>
        <v>360</v>
      </c>
      <c r="P93" s="160">
        <f t="shared" si="76"/>
        <v>900</v>
      </c>
      <c r="Q93" s="160">
        <f t="shared" si="77"/>
        <v>540</v>
      </c>
      <c r="R93" s="182">
        <v>1800</v>
      </c>
      <c r="S93" s="160"/>
      <c r="T93" s="160"/>
      <c r="U93" s="160">
        <f t="shared" si="78"/>
        <v>360</v>
      </c>
      <c r="V93" s="160">
        <f t="shared" si="79"/>
        <v>900</v>
      </c>
      <c r="W93" s="160">
        <f t="shared" si="80"/>
        <v>540</v>
      </c>
      <c r="X93" s="182">
        <v>1800</v>
      </c>
      <c r="Y93" s="160"/>
      <c r="Z93" s="160"/>
      <c r="AA93" s="160">
        <f t="shared" si="81"/>
        <v>360</v>
      </c>
      <c r="AB93" s="160">
        <f t="shared" si="82"/>
        <v>900</v>
      </c>
      <c r="AC93" s="160">
        <f t="shared" si="83"/>
        <v>540</v>
      </c>
      <c r="AD93" s="182">
        <v>1800</v>
      </c>
      <c r="AE93" s="160"/>
      <c r="AF93" s="160"/>
      <c r="AG93" s="160">
        <f t="shared" si="84"/>
        <v>360</v>
      </c>
      <c r="AH93" s="160">
        <f t="shared" si="85"/>
        <v>900</v>
      </c>
      <c r="AI93" s="142">
        <f t="shared" si="86"/>
        <v>540</v>
      </c>
      <c r="AJ93" s="170" t="s">
        <v>146</v>
      </c>
      <c r="AK93" s="144"/>
      <c r="AL93" s="145"/>
      <c r="AN93" s="137"/>
    </row>
    <row r="94" spans="1:40" s="149" customFormat="1" ht="36" customHeight="1">
      <c r="A94" s="282"/>
      <c r="B94" s="139" t="s">
        <v>20</v>
      </c>
      <c r="C94" s="140" t="s">
        <v>125</v>
      </c>
      <c r="D94" s="182">
        <v>15</v>
      </c>
      <c r="E94" s="167">
        <f t="shared" si="71"/>
        <v>1500</v>
      </c>
      <c r="F94" s="167">
        <v>300</v>
      </c>
      <c r="G94" s="161"/>
      <c r="H94" s="160"/>
      <c r="I94" s="160">
        <f t="shared" si="72"/>
        <v>60</v>
      </c>
      <c r="J94" s="160">
        <f t="shared" si="73"/>
        <v>150</v>
      </c>
      <c r="K94" s="160">
        <f t="shared" si="74"/>
        <v>90</v>
      </c>
      <c r="L94" s="182">
        <v>300</v>
      </c>
      <c r="M94" s="160"/>
      <c r="N94" s="160"/>
      <c r="O94" s="160">
        <f t="shared" si="75"/>
        <v>60</v>
      </c>
      <c r="P94" s="160">
        <f t="shared" si="76"/>
        <v>150</v>
      </c>
      <c r="Q94" s="160">
        <f t="shared" si="77"/>
        <v>90</v>
      </c>
      <c r="R94" s="182">
        <v>300</v>
      </c>
      <c r="S94" s="160"/>
      <c r="T94" s="160"/>
      <c r="U94" s="160">
        <f t="shared" si="78"/>
        <v>60</v>
      </c>
      <c r="V94" s="160">
        <f t="shared" si="79"/>
        <v>150</v>
      </c>
      <c r="W94" s="160">
        <f t="shared" si="80"/>
        <v>90</v>
      </c>
      <c r="X94" s="182">
        <v>300</v>
      </c>
      <c r="Y94" s="160"/>
      <c r="Z94" s="160"/>
      <c r="AA94" s="160">
        <f t="shared" si="81"/>
        <v>60</v>
      </c>
      <c r="AB94" s="160">
        <f t="shared" si="82"/>
        <v>150</v>
      </c>
      <c r="AC94" s="160">
        <f t="shared" si="83"/>
        <v>90</v>
      </c>
      <c r="AD94" s="182">
        <v>300</v>
      </c>
      <c r="AE94" s="160"/>
      <c r="AF94" s="160"/>
      <c r="AG94" s="160">
        <f t="shared" si="84"/>
        <v>60</v>
      </c>
      <c r="AH94" s="160">
        <f t="shared" si="85"/>
        <v>150</v>
      </c>
      <c r="AI94" s="142">
        <f t="shared" si="86"/>
        <v>90</v>
      </c>
      <c r="AJ94" s="170" t="s">
        <v>155</v>
      </c>
      <c r="AK94" s="147"/>
      <c r="AL94" s="148"/>
      <c r="AN94" s="34"/>
    </row>
    <row r="95" spans="1:40" s="149" customFormat="1" ht="36" customHeight="1">
      <c r="A95" s="283"/>
      <c r="B95" s="139" t="s">
        <v>114</v>
      </c>
      <c r="C95" s="140" t="s">
        <v>118</v>
      </c>
      <c r="D95" s="182">
        <v>18</v>
      </c>
      <c r="E95" s="167">
        <f t="shared" si="71"/>
        <v>1800</v>
      </c>
      <c r="F95" s="167">
        <v>360</v>
      </c>
      <c r="G95" s="161"/>
      <c r="H95" s="160"/>
      <c r="I95" s="160">
        <f t="shared" si="72"/>
        <v>72</v>
      </c>
      <c r="J95" s="160">
        <f t="shared" si="73"/>
        <v>180</v>
      </c>
      <c r="K95" s="160">
        <f t="shared" si="74"/>
        <v>108</v>
      </c>
      <c r="L95" s="182">
        <v>360</v>
      </c>
      <c r="M95" s="160"/>
      <c r="N95" s="160"/>
      <c r="O95" s="160">
        <f t="shared" si="75"/>
        <v>72</v>
      </c>
      <c r="P95" s="160">
        <f t="shared" si="76"/>
        <v>180</v>
      </c>
      <c r="Q95" s="160">
        <f t="shared" si="77"/>
        <v>108</v>
      </c>
      <c r="R95" s="182">
        <v>360</v>
      </c>
      <c r="S95" s="160"/>
      <c r="T95" s="160"/>
      <c r="U95" s="160">
        <f t="shared" si="78"/>
        <v>72</v>
      </c>
      <c r="V95" s="160">
        <f t="shared" si="79"/>
        <v>180</v>
      </c>
      <c r="W95" s="160">
        <f t="shared" si="80"/>
        <v>108</v>
      </c>
      <c r="X95" s="182">
        <v>360</v>
      </c>
      <c r="Y95" s="160"/>
      <c r="Z95" s="160"/>
      <c r="AA95" s="160">
        <f t="shared" si="81"/>
        <v>72</v>
      </c>
      <c r="AB95" s="160">
        <f t="shared" si="82"/>
        <v>180</v>
      </c>
      <c r="AC95" s="160">
        <f t="shared" si="83"/>
        <v>108</v>
      </c>
      <c r="AD95" s="182">
        <v>360</v>
      </c>
      <c r="AE95" s="160"/>
      <c r="AF95" s="160"/>
      <c r="AG95" s="160">
        <f t="shared" si="84"/>
        <v>72</v>
      </c>
      <c r="AH95" s="160">
        <f t="shared" si="85"/>
        <v>180</v>
      </c>
      <c r="AI95" s="142">
        <f t="shared" si="86"/>
        <v>108</v>
      </c>
      <c r="AJ95" s="170" t="s">
        <v>150</v>
      </c>
      <c r="AK95" s="147"/>
      <c r="AL95" s="148"/>
      <c r="AN95" s="34"/>
    </row>
    <row r="96" spans="1:40" s="149" customFormat="1" ht="24" customHeight="1">
      <c r="A96" s="283"/>
      <c r="B96" s="139" t="s">
        <v>112</v>
      </c>
      <c r="C96" s="140" t="s">
        <v>119</v>
      </c>
      <c r="D96" s="182">
        <v>111</v>
      </c>
      <c r="E96" s="167">
        <f t="shared" si="71"/>
        <v>11100</v>
      </c>
      <c r="F96" s="167">
        <v>2220</v>
      </c>
      <c r="G96" s="161"/>
      <c r="H96" s="160"/>
      <c r="I96" s="160">
        <f t="shared" si="72"/>
        <v>444</v>
      </c>
      <c r="J96" s="160">
        <f t="shared" si="73"/>
        <v>1110</v>
      </c>
      <c r="K96" s="160">
        <f t="shared" si="74"/>
        <v>666</v>
      </c>
      <c r="L96" s="167">
        <v>2220</v>
      </c>
      <c r="M96" s="160"/>
      <c r="N96" s="160"/>
      <c r="O96" s="160">
        <f>L96*0.2</f>
        <v>444</v>
      </c>
      <c r="P96" s="160">
        <f>L96*0.5</f>
        <v>1110</v>
      </c>
      <c r="Q96" s="160">
        <f t="shared" si="77"/>
        <v>666</v>
      </c>
      <c r="R96" s="167">
        <v>2220</v>
      </c>
      <c r="S96" s="160"/>
      <c r="T96" s="160"/>
      <c r="U96" s="160">
        <f t="shared" si="78"/>
        <v>444</v>
      </c>
      <c r="V96" s="160">
        <f t="shared" si="79"/>
        <v>1110</v>
      </c>
      <c r="W96" s="160">
        <f t="shared" si="80"/>
        <v>666</v>
      </c>
      <c r="X96" s="167">
        <v>2220</v>
      </c>
      <c r="Y96" s="160"/>
      <c r="Z96" s="160"/>
      <c r="AA96" s="160">
        <f t="shared" si="81"/>
        <v>444</v>
      </c>
      <c r="AB96" s="160">
        <f t="shared" si="82"/>
        <v>1110</v>
      </c>
      <c r="AC96" s="160">
        <f t="shared" si="83"/>
        <v>666</v>
      </c>
      <c r="AD96" s="167">
        <v>2220</v>
      </c>
      <c r="AE96" s="160"/>
      <c r="AF96" s="160"/>
      <c r="AG96" s="160">
        <f t="shared" si="84"/>
        <v>444</v>
      </c>
      <c r="AH96" s="160">
        <f t="shared" si="85"/>
        <v>1110</v>
      </c>
      <c r="AI96" s="142">
        <f t="shared" si="86"/>
        <v>666</v>
      </c>
      <c r="AJ96" s="170" t="s">
        <v>154</v>
      </c>
      <c r="AK96" s="147"/>
      <c r="AL96" s="148"/>
      <c r="AN96" s="34"/>
    </row>
    <row r="97" spans="1:40" s="149" customFormat="1" ht="36" customHeight="1">
      <c r="A97" s="283"/>
      <c r="B97" s="139" t="s">
        <v>111</v>
      </c>
      <c r="C97" s="140" t="s">
        <v>126</v>
      </c>
      <c r="D97" s="182">
        <v>79</v>
      </c>
      <c r="E97" s="167">
        <f t="shared" si="71"/>
        <v>7900</v>
      </c>
      <c r="F97" s="167">
        <v>2300</v>
      </c>
      <c r="G97" s="161"/>
      <c r="H97" s="160"/>
      <c r="I97" s="160">
        <f t="shared" si="72"/>
        <v>460</v>
      </c>
      <c r="J97" s="160">
        <f t="shared" si="73"/>
        <v>1150</v>
      </c>
      <c r="K97" s="160">
        <f t="shared" si="74"/>
        <v>690</v>
      </c>
      <c r="L97" s="182">
        <v>1400</v>
      </c>
      <c r="M97" s="160"/>
      <c r="N97" s="160"/>
      <c r="O97" s="160">
        <f t="shared" si="75"/>
        <v>280</v>
      </c>
      <c r="P97" s="160">
        <f t="shared" si="76"/>
        <v>700</v>
      </c>
      <c r="Q97" s="160">
        <f t="shared" si="77"/>
        <v>420</v>
      </c>
      <c r="R97" s="182">
        <v>1400</v>
      </c>
      <c r="S97" s="160"/>
      <c r="T97" s="160"/>
      <c r="U97" s="160">
        <f t="shared" si="78"/>
        <v>280</v>
      </c>
      <c r="V97" s="160">
        <f t="shared" si="79"/>
        <v>700</v>
      </c>
      <c r="W97" s="160">
        <f t="shared" si="80"/>
        <v>420</v>
      </c>
      <c r="X97" s="182">
        <v>1400</v>
      </c>
      <c r="Y97" s="160"/>
      <c r="Z97" s="160"/>
      <c r="AA97" s="160">
        <f t="shared" si="81"/>
        <v>280</v>
      </c>
      <c r="AB97" s="160">
        <f t="shared" si="82"/>
        <v>700</v>
      </c>
      <c r="AC97" s="160">
        <f t="shared" si="83"/>
        <v>420</v>
      </c>
      <c r="AD97" s="182">
        <v>1400</v>
      </c>
      <c r="AE97" s="160"/>
      <c r="AF97" s="160"/>
      <c r="AG97" s="160">
        <f t="shared" si="84"/>
        <v>280</v>
      </c>
      <c r="AH97" s="160">
        <f t="shared" si="85"/>
        <v>700</v>
      </c>
      <c r="AI97" s="142">
        <f t="shared" si="86"/>
        <v>420</v>
      </c>
      <c r="AJ97" s="170" t="s">
        <v>174</v>
      </c>
      <c r="AK97" s="147"/>
      <c r="AL97" s="148"/>
      <c r="AN97" s="34"/>
    </row>
    <row r="98" spans="1:38" s="5" customFormat="1" ht="36" customHeight="1">
      <c r="A98" s="283"/>
      <c r="B98" s="182" t="s">
        <v>120</v>
      </c>
      <c r="C98" s="212"/>
      <c r="D98" s="168">
        <f aca="true" t="shared" si="87" ref="D98:AI98">SUM(D89:D97)</f>
        <v>926</v>
      </c>
      <c r="E98" s="168">
        <f t="shared" si="87"/>
        <v>92600</v>
      </c>
      <c r="F98" s="168">
        <f t="shared" si="87"/>
        <v>18840</v>
      </c>
      <c r="G98" s="168"/>
      <c r="H98" s="168">
        <f t="shared" si="87"/>
        <v>1950</v>
      </c>
      <c r="I98" s="168">
        <f t="shared" si="87"/>
        <v>3768</v>
      </c>
      <c r="J98" s="168">
        <f t="shared" si="87"/>
        <v>9420</v>
      </c>
      <c r="K98" s="168">
        <f t="shared" si="87"/>
        <v>3702</v>
      </c>
      <c r="L98" s="168">
        <f t="shared" si="87"/>
        <v>19140</v>
      </c>
      <c r="M98" s="168"/>
      <c r="N98" s="168">
        <f t="shared" si="87"/>
        <v>2280</v>
      </c>
      <c r="O98" s="168">
        <f t="shared" si="87"/>
        <v>3828</v>
      </c>
      <c r="P98" s="168">
        <f t="shared" si="87"/>
        <v>9570</v>
      </c>
      <c r="Q98" s="168">
        <f t="shared" si="87"/>
        <v>3462</v>
      </c>
      <c r="R98" s="168">
        <f t="shared" si="87"/>
        <v>18740</v>
      </c>
      <c r="S98" s="168"/>
      <c r="T98" s="168">
        <f t="shared" si="87"/>
        <v>2160</v>
      </c>
      <c r="U98" s="168">
        <f t="shared" si="87"/>
        <v>3748</v>
      </c>
      <c r="V98" s="168">
        <f t="shared" si="87"/>
        <v>9370</v>
      </c>
      <c r="W98" s="168">
        <f t="shared" si="87"/>
        <v>3462</v>
      </c>
      <c r="X98" s="168">
        <f t="shared" si="87"/>
        <v>18140</v>
      </c>
      <c r="Y98" s="168"/>
      <c r="Z98" s="168">
        <f t="shared" si="87"/>
        <v>1980</v>
      </c>
      <c r="AA98" s="168">
        <f t="shared" si="87"/>
        <v>3628</v>
      </c>
      <c r="AB98" s="168">
        <f t="shared" si="87"/>
        <v>9070</v>
      </c>
      <c r="AC98" s="168">
        <f t="shared" si="87"/>
        <v>3462</v>
      </c>
      <c r="AD98" s="168">
        <f t="shared" si="87"/>
        <v>17740</v>
      </c>
      <c r="AE98" s="168"/>
      <c r="AF98" s="168">
        <f t="shared" si="87"/>
        <v>1860</v>
      </c>
      <c r="AG98" s="168">
        <f t="shared" si="87"/>
        <v>3548</v>
      </c>
      <c r="AH98" s="168">
        <f t="shared" si="87"/>
        <v>8870</v>
      </c>
      <c r="AI98" s="168">
        <f t="shared" si="87"/>
        <v>3462</v>
      </c>
      <c r="AJ98" s="232" t="s">
        <v>175</v>
      </c>
      <c r="AK98" s="95"/>
      <c r="AL98" s="95"/>
    </row>
    <row r="99" spans="1:38" s="159" customFormat="1" ht="48" customHeight="1">
      <c r="A99" s="283"/>
      <c r="B99" s="207" t="s">
        <v>203</v>
      </c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168"/>
      <c r="AJ99" s="172" t="s">
        <v>204</v>
      </c>
      <c r="AK99" s="158"/>
      <c r="AL99" s="158"/>
    </row>
    <row r="100" spans="1:38" s="159" customFormat="1" ht="36" customHeight="1">
      <c r="A100" s="283"/>
      <c r="B100" s="210" t="s">
        <v>157</v>
      </c>
      <c r="C100" s="140" t="s">
        <v>115</v>
      </c>
      <c r="D100" s="136">
        <v>965</v>
      </c>
      <c r="E100" s="166">
        <f>F100+L100+R100+X100+AD100</f>
        <v>9500</v>
      </c>
      <c r="F100" s="136">
        <v>1900</v>
      </c>
      <c r="G100" s="136"/>
      <c r="H100" s="136"/>
      <c r="I100" s="136"/>
      <c r="J100" s="143">
        <v>1900</v>
      </c>
      <c r="K100" s="136"/>
      <c r="L100" s="136">
        <v>1900</v>
      </c>
      <c r="M100" s="136"/>
      <c r="N100" s="136"/>
      <c r="O100" s="136"/>
      <c r="P100" s="143">
        <v>1900</v>
      </c>
      <c r="Q100" s="136"/>
      <c r="R100" s="136">
        <v>1900</v>
      </c>
      <c r="S100" s="136"/>
      <c r="T100" s="136"/>
      <c r="U100" s="136"/>
      <c r="V100" s="143">
        <v>1900</v>
      </c>
      <c r="W100" s="136"/>
      <c r="X100" s="136">
        <v>1900</v>
      </c>
      <c r="Y100" s="136"/>
      <c r="Z100" s="136"/>
      <c r="AA100" s="136"/>
      <c r="AB100" s="143">
        <v>1900</v>
      </c>
      <c r="AC100" s="136"/>
      <c r="AD100" s="136">
        <v>1900</v>
      </c>
      <c r="AE100" s="136"/>
      <c r="AF100" s="136"/>
      <c r="AG100" s="136"/>
      <c r="AH100" s="143">
        <v>1900</v>
      </c>
      <c r="AI100" s="136"/>
      <c r="AJ100" s="204">
        <v>7.095</v>
      </c>
      <c r="AK100" s="158"/>
      <c r="AL100" s="158"/>
    </row>
    <row r="101" spans="1:38" s="159" customFormat="1" ht="24.75" customHeight="1">
      <c r="A101" s="283"/>
      <c r="B101" s="182" t="s">
        <v>120</v>
      </c>
      <c r="C101" s="212"/>
      <c r="D101" s="168">
        <f>SUM(D100)</f>
        <v>965</v>
      </c>
      <c r="E101" s="168">
        <f>SUM(E100)</f>
        <v>9500</v>
      </c>
      <c r="F101" s="168">
        <f>SUM(F100)</f>
        <v>1900</v>
      </c>
      <c r="G101" s="168"/>
      <c r="H101" s="168"/>
      <c r="I101" s="168"/>
      <c r="J101" s="168">
        <f>SUM(J100)</f>
        <v>1900</v>
      </c>
      <c r="K101" s="168"/>
      <c r="L101" s="168">
        <f>SUM(L100)</f>
        <v>1900</v>
      </c>
      <c r="M101" s="168"/>
      <c r="N101" s="168"/>
      <c r="O101" s="168"/>
      <c r="P101" s="168">
        <f>SUM(P100)</f>
        <v>1900</v>
      </c>
      <c r="Q101" s="168"/>
      <c r="R101" s="168">
        <f>SUM(R100)</f>
        <v>1900</v>
      </c>
      <c r="S101" s="168"/>
      <c r="T101" s="168"/>
      <c r="U101" s="168"/>
      <c r="V101" s="168">
        <f>SUM(V100)</f>
        <v>1900</v>
      </c>
      <c r="W101" s="168"/>
      <c r="X101" s="168">
        <f>SUM(X100)</f>
        <v>1900</v>
      </c>
      <c r="Y101" s="168"/>
      <c r="Z101" s="168"/>
      <c r="AA101" s="168"/>
      <c r="AB101" s="168">
        <f>SUM(AB100)</f>
        <v>1900</v>
      </c>
      <c r="AC101" s="168"/>
      <c r="AD101" s="168">
        <f>SUM(AD100)</f>
        <v>1900</v>
      </c>
      <c r="AE101" s="168"/>
      <c r="AF101" s="168"/>
      <c r="AG101" s="168"/>
      <c r="AH101" s="168">
        <f>SUM(AH100)</f>
        <v>1900</v>
      </c>
      <c r="AI101" s="168"/>
      <c r="AJ101" s="183">
        <f>SUM(AJ100)</f>
        <v>7.095</v>
      </c>
      <c r="AK101" s="158"/>
      <c r="AL101" s="158"/>
    </row>
    <row r="102" spans="1:37" s="2" customFormat="1" ht="60" customHeight="1">
      <c r="A102" s="273" t="s">
        <v>208</v>
      </c>
      <c r="B102" s="207" t="s">
        <v>176</v>
      </c>
      <c r="C102" s="233"/>
      <c r="D102" s="172" t="s">
        <v>152</v>
      </c>
      <c r="E102" s="234"/>
      <c r="F102" s="235"/>
      <c r="G102" s="157"/>
      <c r="H102" s="157"/>
      <c r="I102" s="157"/>
      <c r="J102" s="157"/>
      <c r="K102" s="157"/>
      <c r="L102" s="236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172" t="s">
        <v>204</v>
      </c>
      <c r="AK102" s="78"/>
    </row>
    <row r="103" spans="1:41" s="2" customFormat="1" ht="12" customHeight="1">
      <c r="A103" s="273"/>
      <c r="B103" s="233" t="s">
        <v>53</v>
      </c>
      <c r="C103" s="273" t="s">
        <v>115</v>
      </c>
      <c r="D103" s="206">
        <v>7</v>
      </c>
      <c r="E103" s="167">
        <f aca="true" t="shared" si="88" ref="E103:E133">F103+L103+R103+X103+AD103</f>
        <v>2350</v>
      </c>
      <c r="F103" s="237">
        <v>470</v>
      </c>
      <c r="G103" s="195">
        <f>F103*0.4</f>
        <v>188</v>
      </c>
      <c r="H103" s="195">
        <f>F103*0.1</f>
        <v>47</v>
      </c>
      <c r="I103" s="195">
        <f>F103*0.1</f>
        <v>47</v>
      </c>
      <c r="J103" s="195">
        <f>F103*0.05</f>
        <v>23.5</v>
      </c>
      <c r="K103" s="195">
        <f>F103*0.35</f>
        <v>164.5</v>
      </c>
      <c r="L103" s="237">
        <v>470</v>
      </c>
      <c r="M103" s="195">
        <v>188</v>
      </c>
      <c r="N103" s="195">
        <v>47</v>
      </c>
      <c r="O103" s="195">
        <v>47</v>
      </c>
      <c r="P103" s="195">
        <v>23.5</v>
      </c>
      <c r="Q103" s="195">
        <v>164.5</v>
      </c>
      <c r="R103" s="237">
        <v>470</v>
      </c>
      <c r="S103" s="195">
        <v>188</v>
      </c>
      <c r="T103" s="195">
        <v>47</v>
      </c>
      <c r="U103" s="195">
        <v>47</v>
      </c>
      <c r="V103" s="195">
        <v>23.5</v>
      </c>
      <c r="W103" s="195">
        <v>164.5</v>
      </c>
      <c r="X103" s="237">
        <v>470</v>
      </c>
      <c r="Y103" s="195">
        <v>188</v>
      </c>
      <c r="Z103" s="195">
        <v>47</v>
      </c>
      <c r="AA103" s="195">
        <v>47</v>
      </c>
      <c r="AB103" s="195">
        <v>23.5</v>
      </c>
      <c r="AC103" s="195">
        <v>164.5</v>
      </c>
      <c r="AD103" s="237">
        <v>470</v>
      </c>
      <c r="AE103" s="195">
        <v>188</v>
      </c>
      <c r="AF103" s="195">
        <v>47</v>
      </c>
      <c r="AG103" s="195">
        <v>47</v>
      </c>
      <c r="AH103" s="195">
        <v>23.5</v>
      </c>
      <c r="AI103" s="195">
        <v>164.5</v>
      </c>
      <c r="AJ103" s="178">
        <v>0.21427562832318045</v>
      </c>
      <c r="AK103" s="176"/>
      <c r="AL103" s="8"/>
      <c r="AM103" s="8"/>
      <c r="AN103" s="8"/>
      <c r="AO103" s="80"/>
    </row>
    <row r="104" spans="1:41" s="2" customFormat="1" ht="12" customHeight="1">
      <c r="A104" s="273"/>
      <c r="B104" s="157" t="s">
        <v>35</v>
      </c>
      <c r="C104" s="273"/>
      <c r="D104" s="206">
        <v>21</v>
      </c>
      <c r="E104" s="167">
        <f t="shared" si="88"/>
        <v>8000</v>
      </c>
      <c r="F104" s="237">
        <v>1600</v>
      </c>
      <c r="G104" s="195">
        <f aca="true" t="shared" si="89" ref="G104:G142">F104*0.4</f>
        <v>640</v>
      </c>
      <c r="H104" s="195">
        <f aca="true" t="shared" si="90" ref="H104:H133">F104*0.1</f>
        <v>160</v>
      </c>
      <c r="I104" s="195">
        <f aca="true" t="shared" si="91" ref="I104:I133">F104*0.1</f>
        <v>160</v>
      </c>
      <c r="J104" s="195">
        <f aca="true" t="shared" si="92" ref="J104:J133">F104*0.05</f>
        <v>80</v>
      </c>
      <c r="K104" s="195">
        <f aca="true" t="shared" si="93" ref="K104:K133">F104*0.35</f>
        <v>560</v>
      </c>
      <c r="L104" s="237">
        <v>1600</v>
      </c>
      <c r="M104" s="195">
        <f aca="true" t="shared" si="94" ref="M104:M133">L104*0.4</f>
        <v>640</v>
      </c>
      <c r="N104" s="195">
        <f>L104*0.1</f>
        <v>160</v>
      </c>
      <c r="O104" s="195">
        <f>L104*0.1</f>
        <v>160</v>
      </c>
      <c r="P104" s="195">
        <f>L104*0.05</f>
        <v>80</v>
      </c>
      <c r="Q104" s="195">
        <f>L104*0.35</f>
        <v>560</v>
      </c>
      <c r="R104" s="237">
        <v>1600</v>
      </c>
      <c r="S104" s="195">
        <f aca="true" t="shared" si="95" ref="S104:S133">R104*0.4</f>
        <v>640</v>
      </c>
      <c r="T104" s="195">
        <f>R104*0.1</f>
        <v>160</v>
      </c>
      <c r="U104" s="195">
        <f>R104*0.1</f>
        <v>160</v>
      </c>
      <c r="V104" s="195">
        <f>R104*0.05</f>
        <v>80</v>
      </c>
      <c r="W104" s="195">
        <f>R104*0.35</f>
        <v>560</v>
      </c>
      <c r="X104" s="237">
        <v>1600</v>
      </c>
      <c r="Y104" s="195">
        <f aca="true" t="shared" si="96" ref="Y104:Y133">X104*0.4</f>
        <v>640</v>
      </c>
      <c r="Z104" s="195">
        <f aca="true" t="shared" si="97" ref="Z104:Z109">X104*0.1</f>
        <v>160</v>
      </c>
      <c r="AA104" s="195">
        <f aca="true" t="shared" si="98" ref="AA104:AA109">X104*0.1</f>
        <v>160</v>
      </c>
      <c r="AB104" s="195">
        <f aca="true" t="shared" si="99" ref="AB104:AB109">X104*0.05</f>
        <v>80</v>
      </c>
      <c r="AC104" s="195">
        <f aca="true" t="shared" si="100" ref="AC104:AC109">X104*0.35</f>
        <v>560</v>
      </c>
      <c r="AD104" s="237">
        <v>1600</v>
      </c>
      <c r="AE104" s="195">
        <f aca="true" t="shared" si="101" ref="AE104:AE133">AD104*0.4</f>
        <v>640</v>
      </c>
      <c r="AF104" s="195">
        <f>AD104*0.1</f>
        <v>160</v>
      </c>
      <c r="AG104" s="195">
        <f>AD104*0.1</f>
        <v>160</v>
      </c>
      <c r="AH104" s="195">
        <f>AD104*0.05</f>
        <v>80</v>
      </c>
      <c r="AI104" s="195">
        <f>AD104*0.35</f>
        <v>560</v>
      </c>
      <c r="AJ104" s="178">
        <v>0.7269130092121734</v>
      </c>
      <c r="AK104" s="176"/>
      <c r="AO104" s="80"/>
    </row>
    <row r="105" spans="1:41" s="2" customFormat="1" ht="12" customHeight="1">
      <c r="A105" s="273"/>
      <c r="B105" s="157" t="s">
        <v>229</v>
      </c>
      <c r="C105" s="273"/>
      <c r="D105" s="206">
        <v>16.5</v>
      </c>
      <c r="E105" s="167">
        <f t="shared" si="88"/>
        <v>6000</v>
      </c>
      <c r="F105" s="237">
        <v>1200</v>
      </c>
      <c r="G105" s="195">
        <f t="shared" si="89"/>
        <v>480</v>
      </c>
      <c r="H105" s="195">
        <f t="shared" si="90"/>
        <v>120</v>
      </c>
      <c r="I105" s="195">
        <f t="shared" si="91"/>
        <v>120</v>
      </c>
      <c r="J105" s="195">
        <f t="shared" si="92"/>
        <v>60</v>
      </c>
      <c r="K105" s="195">
        <f t="shared" si="93"/>
        <v>420</v>
      </c>
      <c r="L105" s="237">
        <v>1200</v>
      </c>
      <c r="M105" s="195">
        <f t="shared" si="94"/>
        <v>480</v>
      </c>
      <c r="N105" s="195">
        <f aca="true" t="shared" si="102" ref="N105:N121">L105*0.1</f>
        <v>120</v>
      </c>
      <c r="O105" s="195">
        <f aca="true" t="shared" si="103" ref="O105:O121">L105*0.1</f>
        <v>120</v>
      </c>
      <c r="P105" s="195">
        <f aca="true" t="shared" si="104" ref="P105:P121">L105*0.05</f>
        <v>60</v>
      </c>
      <c r="Q105" s="195">
        <f aca="true" t="shared" si="105" ref="Q105:Q121">L105*0.35</f>
        <v>420</v>
      </c>
      <c r="R105" s="237">
        <v>1200</v>
      </c>
      <c r="S105" s="195">
        <f t="shared" si="95"/>
        <v>480</v>
      </c>
      <c r="T105" s="195">
        <f>R105*0.1</f>
        <v>120</v>
      </c>
      <c r="U105" s="195">
        <f>R105*0.1</f>
        <v>120</v>
      </c>
      <c r="V105" s="195">
        <f>R105*0.05</f>
        <v>60</v>
      </c>
      <c r="W105" s="195">
        <f>R105*0.35</f>
        <v>420</v>
      </c>
      <c r="X105" s="237">
        <v>1200</v>
      </c>
      <c r="Y105" s="195">
        <f t="shared" si="96"/>
        <v>480</v>
      </c>
      <c r="Z105" s="195">
        <f t="shared" si="97"/>
        <v>120</v>
      </c>
      <c r="AA105" s="195">
        <f t="shared" si="98"/>
        <v>120</v>
      </c>
      <c r="AB105" s="195">
        <f t="shared" si="99"/>
        <v>60</v>
      </c>
      <c r="AC105" s="195">
        <f t="shared" si="100"/>
        <v>420</v>
      </c>
      <c r="AD105" s="237">
        <v>1200</v>
      </c>
      <c r="AE105" s="195">
        <f t="shared" si="101"/>
        <v>480</v>
      </c>
      <c r="AF105" s="195">
        <f>AD105*0.1</f>
        <v>120</v>
      </c>
      <c r="AG105" s="195">
        <f>AD105*0.1</f>
        <v>120</v>
      </c>
      <c r="AH105" s="195">
        <f>AD105*0.05</f>
        <v>60</v>
      </c>
      <c r="AI105" s="195">
        <f>AD105*0.35</f>
        <v>420</v>
      </c>
      <c r="AJ105" s="178">
        <v>0.6175374197645501</v>
      </c>
      <c r="AK105" s="176"/>
      <c r="AO105" s="80"/>
    </row>
    <row r="106" spans="1:41" s="2" customFormat="1" ht="12" customHeight="1">
      <c r="A106" s="273"/>
      <c r="B106" s="157" t="s">
        <v>36</v>
      </c>
      <c r="C106" s="273"/>
      <c r="D106" s="206">
        <v>3.5</v>
      </c>
      <c r="E106" s="167">
        <f t="shared" si="88"/>
        <v>1100</v>
      </c>
      <c r="F106" s="237">
        <v>220</v>
      </c>
      <c r="G106" s="195">
        <f t="shared" si="89"/>
        <v>88</v>
      </c>
      <c r="H106" s="195">
        <f t="shared" si="90"/>
        <v>22</v>
      </c>
      <c r="I106" s="195">
        <f t="shared" si="91"/>
        <v>22</v>
      </c>
      <c r="J106" s="195">
        <f t="shared" si="92"/>
        <v>11</v>
      </c>
      <c r="K106" s="195">
        <f t="shared" si="93"/>
        <v>77</v>
      </c>
      <c r="L106" s="237">
        <v>220</v>
      </c>
      <c r="M106" s="195">
        <f t="shared" si="94"/>
        <v>88</v>
      </c>
      <c r="N106" s="195">
        <f t="shared" si="102"/>
        <v>22</v>
      </c>
      <c r="O106" s="195">
        <f t="shared" si="103"/>
        <v>22</v>
      </c>
      <c r="P106" s="195">
        <f t="shared" si="104"/>
        <v>11</v>
      </c>
      <c r="Q106" s="195">
        <f t="shared" si="105"/>
        <v>77</v>
      </c>
      <c r="R106" s="237">
        <v>220</v>
      </c>
      <c r="S106" s="195">
        <f t="shared" si="95"/>
        <v>88</v>
      </c>
      <c r="T106" s="195">
        <f>R106*0.1</f>
        <v>22</v>
      </c>
      <c r="U106" s="195">
        <f>R106*0.1</f>
        <v>22</v>
      </c>
      <c r="V106" s="195">
        <f>R106*0.05</f>
        <v>11</v>
      </c>
      <c r="W106" s="195">
        <f>R106*0.35</f>
        <v>77</v>
      </c>
      <c r="X106" s="237">
        <v>220</v>
      </c>
      <c r="Y106" s="195">
        <f t="shared" si="96"/>
        <v>88</v>
      </c>
      <c r="Z106" s="195">
        <f t="shared" si="97"/>
        <v>22</v>
      </c>
      <c r="AA106" s="195">
        <f t="shared" si="98"/>
        <v>22</v>
      </c>
      <c r="AB106" s="195">
        <f t="shared" si="99"/>
        <v>11</v>
      </c>
      <c r="AC106" s="195">
        <f t="shared" si="100"/>
        <v>77</v>
      </c>
      <c r="AD106" s="237">
        <v>220</v>
      </c>
      <c r="AE106" s="195">
        <f t="shared" si="101"/>
        <v>88</v>
      </c>
      <c r="AF106" s="195">
        <f>AD106*0.1</f>
        <v>22</v>
      </c>
      <c r="AG106" s="195">
        <f>AD106*0.1</f>
        <v>22</v>
      </c>
      <c r="AH106" s="195">
        <f>AD106*0.05</f>
        <v>11</v>
      </c>
      <c r="AI106" s="195">
        <f>AD106*0.35</f>
        <v>77</v>
      </c>
      <c r="AJ106" s="178">
        <v>0.11349178150020112</v>
      </c>
      <c r="AK106" s="176"/>
      <c r="AO106" s="80"/>
    </row>
    <row r="107" spans="1:41" s="2" customFormat="1" ht="12" customHeight="1">
      <c r="A107" s="273"/>
      <c r="B107" s="157" t="s">
        <v>14</v>
      </c>
      <c r="C107" s="273"/>
      <c r="D107" s="206">
        <v>25</v>
      </c>
      <c r="E107" s="167">
        <f t="shared" si="88"/>
        <v>9000</v>
      </c>
      <c r="F107" s="237">
        <v>1800</v>
      </c>
      <c r="G107" s="195">
        <f t="shared" si="89"/>
        <v>720</v>
      </c>
      <c r="H107" s="195">
        <f t="shared" si="90"/>
        <v>180</v>
      </c>
      <c r="I107" s="195">
        <f t="shared" si="91"/>
        <v>180</v>
      </c>
      <c r="J107" s="195">
        <f t="shared" si="92"/>
        <v>90</v>
      </c>
      <c r="K107" s="195">
        <f t="shared" si="93"/>
        <v>630</v>
      </c>
      <c r="L107" s="237">
        <v>1800</v>
      </c>
      <c r="M107" s="195">
        <f t="shared" si="94"/>
        <v>720</v>
      </c>
      <c r="N107" s="195">
        <f t="shared" si="102"/>
        <v>180</v>
      </c>
      <c r="O107" s="195">
        <f t="shared" si="103"/>
        <v>180</v>
      </c>
      <c r="P107" s="195">
        <f t="shared" si="104"/>
        <v>90</v>
      </c>
      <c r="Q107" s="195">
        <f t="shared" si="105"/>
        <v>630</v>
      </c>
      <c r="R107" s="237">
        <v>1800</v>
      </c>
      <c r="S107" s="195">
        <f t="shared" si="95"/>
        <v>720</v>
      </c>
      <c r="T107" s="195">
        <f>R107*0.1</f>
        <v>180</v>
      </c>
      <c r="U107" s="195">
        <f>R107*0.1</f>
        <v>180</v>
      </c>
      <c r="V107" s="195">
        <f>R107*0.05</f>
        <v>90</v>
      </c>
      <c r="W107" s="195">
        <f>R107*0.35</f>
        <v>630</v>
      </c>
      <c r="X107" s="237">
        <v>1800</v>
      </c>
      <c r="Y107" s="195">
        <f t="shared" si="96"/>
        <v>720</v>
      </c>
      <c r="Z107" s="195">
        <f t="shared" si="97"/>
        <v>180</v>
      </c>
      <c r="AA107" s="195">
        <f t="shared" si="98"/>
        <v>180</v>
      </c>
      <c r="AB107" s="195">
        <f t="shared" si="99"/>
        <v>90</v>
      </c>
      <c r="AC107" s="195">
        <f t="shared" si="100"/>
        <v>630</v>
      </c>
      <c r="AD107" s="237">
        <v>1800</v>
      </c>
      <c r="AE107" s="195">
        <f t="shared" si="101"/>
        <v>720</v>
      </c>
      <c r="AF107" s="195">
        <f>AD107*0.1</f>
        <v>180</v>
      </c>
      <c r="AG107" s="195">
        <f>AD107*0.1</f>
        <v>180</v>
      </c>
      <c r="AH107" s="195">
        <f>AD107*0.05</f>
        <v>90</v>
      </c>
      <c r="AI107" s="195">
        <f>AD107*0.35</f>
        <v>630</v>
      </c>
      <c r="AJ107" s="178">
        <v>0.6911473773278515</v>
      </c>
      <c r="AK107" s="176"/>
      <c r="AO107" s="80"/>
    </row>
    <row r="108" spans="1:41" s="2" customFormat="1" ht="12" customHeight="1">
      <c r="A108" s="273"/>
      <c r="B108" s="157" t="s">
        <v>15</v>
      </c>
      <c r="C108" s="273"/>
      <c r="D108" s="206">
        <v>45</v>
      </c>
      <c r="E108" s="167">
        <f t="shared" si="88"/>
        <v>18500</v>
      </c>
      <c r="F108" s="237">
        <v>3700</v>
      </c>
      <c r="G108" s="195">
        <f t="shared" si="89"/>
        <v>1480</v>
      </c>
      <c r="H108" s="195">
        <f t="shared" si="90"/>
        <v>370</v>
      </c>
      <c r="I108" s="195">
        <f t="shared" si="91"/>
        <v>370</v>
      </c>
      <c r="J108" s="195">
        <f t="shared" si="92"/>
        <v>185</v>
      </c>
      <c r="K108" s="195">
        <f t="shared" si="93"/>
        <v>1295</v>
      </c>
      <c r="L108" s="237">
        <v>3700</v>
      </c>
      <c r="M108" s="195">
        <f t="shared" si="94"/>
        <v>1480</v>
      </c>
      <c r="N108" s="195">
        <f t="shared" si="102"/>
        <v>370</v>
      </c>
      <c r="O108" s="195">
        <f t="shared" si="103"/>
        <v>370</v>
      </c>
      <c r="P108" s="195">
        <f t="shared" si="104"/>
        <v>185</v>
      </c>
      <c r="Q108" s="195">
        <f t="shared" si="105"/>
        <v>1295</v>
      </c>
      <c r="R108" s="237">
        <v>3700</v>
      </c>
      <c r="S108" s="195">
        <f t="shared" si="95"/>
        <v>1480</v>
      </c>
      <c r="T108" s="195">
        <f>R108*0.1</f>
        <v>370</v>
      </c>
      <c r="U108" s="195">
        <f>R108*0.1</f>
        <v>370</v>
      </c>
      <c r="V108" s="195">
        <f>R108*0.05</f>
        <v>185</v>
      </c>
      <c r="W108" s="195">
        <f>R108*0.35</f>
        <v>1295</v>
      </c>
      <c r="X108" s="237">
        <v>3700</v>
      </c>
      <c r="Y108" s="195">
        <f t="shared" si="96"/>
        <v>1480</v>
      </c>
      <c r="Z108" s="195">
        <f t="shared" si="97"/>
        <v>370</v>
      </c>
      <c r="AA108" s="195">
        <f t="shared" si="98"/>
        <v>370</v>
      </c>
      <c r="AB108" s="195">
        <f t="shared" si="99"/>
        <v>185</v>
      </c>
      <c r="AC108" s="195">
        <f t="shared" si="100"/>
        <v>1295</v>
      </c>
      <c r="AD108" s="237">
        <v>3700</v>
      </c>
      <c r="AE108" s="195">
        <f t="shared" si="101"/>
        <v>1480</v>
      </c>
      <c r="AF108" s="195">
        <f>AD108*0.1</f>
        <v>370</v>
      </c>
      <c r="AG108" s="195">
        <f>AD108*0.1</f>
        <v>370</v>
      </c>
      <c r="AH108" s="195">
        <f>AD108*0.05</f>
        <v>185</v>
      </c>
      <c r="AI108" s="195">
        <f>AD108*0.35</f>
        <v>1295</v>
      </c>
      <c r="AJ108" s="178">
        <v>1.5468066806931562</v>
      </c>
      <c r="AK108" s="176"/>
      <c r="AO108" s="80"/>
    </row>
    <row r="109" spans="1:41" s="2" customFormat="1" ht="12" customHeight="1">
      <c r="A109" s="273"/>
      <c r="B109" s="157" t="s">
        <v>16</v>
      </c>
      <c r="C109" s="273"/>
      <c r="D109" s="206">
        <v>7</v>
      </c>
      <c r="E109" s="167">
        <f t="shared" si="88"/>
        <v>2000</v>
      </c>
      <c r="F109" s="237">
        <v>400</v>
      </c>
      <c r="G109" s="195">
        <f t="shared" si="89"/>
        <v>160</v>
      </c>
      <c r="H109" s="195">
        <f t="shared" si="90"/>
        <v>40</v>
      </c>
      <c r="I109" s="195">
        <f t="shared" si="91"/>
        <v>40</v>
      </c>
      <c r="J109" s="195">
        <f t="shared" si="92"/>
        <v>20</v>
      </c>
      <c r="K109" s="195">
        <f t="shared" si="93"/>
        <v>140</v>
      </c>
      <c r="L109" s="237">
        <v>400</v>
      </c>
      <c r="M109" s="195">
        <f t="shared" si="94"/>
        <v>160</v>
      </c>
      <c r="N109" s="195">
        <f t="shared" si="102"/>
        <v>40</v>
      </c>
      <c r="O109" s="195">
        <f t="shared" si="103"/>
        <v>40</v>
      </c>
      <c r="P109" s="195">
        <f t="shared" si="104"/>
        <v>20</v>
      </c>
      <c r="Q109" s="195">
        <f t="shared" si="105"/>
        <v>140</v>
      </c>
      <c r="R109" s="237">
        <v>400</v>
      </c>
      <c r="S109" s="195">
        <f t="shared" si="95"/>
        <v>160</v>
      </c>
      <c r="T109" s="195">
        <f aca="true" t="shared" si="106" ref="T109:T133">R109*0.1</f>
        <v>40</v>
      </c>
      <c r="U109" s="195">
        <f aca="true" t="shared" si="107" ref="U109:U133">R109*0.1</f>
        <v>40</v>
      </c>
      <c r="V109" s="195">
        <f aca="true" t="shared" si="108" ref="V109:V133">R109*0.05</f>
        <v>20</v>
      </c>
      <c r="W109" s="195">
        <f aca="true" t="shared" si="109" ref="W109:W133">R109*0.35</f>
        <v>140</v>
      </c>
      <c r="X109" s="237">
        <v>400</v>
      </c>
      <c r="Y109" s="195">
        <f t="shared" si="96"/>
        <v>160</v>
      </c>
      <c r="Z109" s="195">
        <f t="shared" si="97"/>
        <v>40</v>
      </c>
      <c r="AA109" s="195">
        <f t="shared" si="98"/>
        <v>40</v>
      </c>
      <c r="AB109" s="195">
        <f t="shared" si="99"/>
        <v>20</v>
      </c>
      <c r="AC109" s="195">
        <f t="shared" si="100"/>
        <v>140</v>
      </c>
      <c r="AD109" s="237">
        <v>400</v>
      </c>
      <c r="AE109" s="195">
        <f t="shared" si="101"/>
        <v>160</v>
      </c>
      <c r="AF109" s="195">
        <f aca="true" t="shared" si="110" ref="AF109:AF133">AD109*0.1</f>
        <v>40</v>
      </c>
      <c r="AG109" s="195">
        <f aca="true" t="shared" si="111" ref="AG109:AG133">AD109*0.1</f>
        <v>40</v>
      </c>
      <c r="AH109" s="195">
        <f aca="true" t="shared" si="112" ref="AH109:AH133">AD109*0.05</f>
        <v>20</v>
      </c>
      <c r="AI109" s="195">
        <f aca="true" t="shared" si="113" ref="AI109:AI133">AD109*0.35</f>
        <v>140</v>
      </c>
      <c r="AJ109" s="178">
        <v>0.27349136509590766</v>
      </c>
      <c r="AK109" s="176"/>
      <c r="AO109" s="80"/>
    </row>
    <row r="110" spans="1:41" s="2" customFormat="1" ht="12" customHeight="1">
      <c r="A110" s="273"/>
      <c r="B110" s="157" t="s">
        <v>17</v>
      </c>
      <c r="C110" s="273"/>
      <c r="D110" s="206">
        <v>5</v>
      </c>
      <c r="E110" s="167">
        <f t="shared" si="88"/>
        <v>1650</v>
      </c>
      <c r="F110" s="237">
        <v>330</v>
      </c>
      <c r="G110" s="195">
        <f t="shared" si="89"/>
        <v>132</v>
      </c>
      <c r="H110" s="195">
        <f t="shared" si="90"/>
        <v>33</v>
      </c>
      <c r="I110" s="195">
        <f t="shared" si="91"/>
        <v>33</v>
      </c>
      <c r="J110" s="195">
        <f t="shared" si="92"/>
        <v>16.5</v>
      </c>
      <c r="K110" s="195">
        <f t="shared" si="93"/>
        <v>115.49999999999999</v>
      </c>
      <c r="L110" s="237">
        <v>330</v>
      </c>
      <c r="M110" s="195">
        <f t="shared" si="94"/>
        <v>132</v>
      </c>
      <c r="N110" s="195">
        <f t="shared" si="102"/>
        <v>33</v>
      </c>
      <c r="O110" s="195">
        <f t="shared" si="103"/>
        <v>33</v>
      </c>
      <c r="P110" s="195">
        <f t="shared" si="104"/>
        <v>16.5</v>
      </c>
      <c r="Q110" s="195">
        <f t="shared" si="105"/>
        <v>115.49999999999999</v>
      </c>
      <c r="R110" s="237">
        <v>330</v>
      </c>
      <c r="S110" s="195">
        <f t="shared" si="95"/>
        <v>132</v>
      </c>
      <c r="T110" s="195">
        <f t="shared" si="106"/>
        <v>33</v>
      </c>
      <c r="U110" s="195">
        <f t="shared" si="107"/>
        <v>33</v>
      </c>
      <c r="V110" s="195">
        <f t="shared" si="108"/>
        <v>16.5</v>
      </c>
      <c r="W110" s="195">
        <f t="shared" si="109"/>
        <v>115.49999999999999</v>
      </c>
      <c r="X110" s="237">
        <v>330</v>
      </c>
      <c r="Y110" s="195">
        <f t="shared" si="96"/>
        <v>132</v>
      </c>
      <c r="Z110" s="195">
        <f aca="true" t="shared" si="114" ref="Z110:Z121">X110*0.1</f>
        <v>33</v>
      </c>
      <c r="AA110" s="195">
        <f aca="true" t="shared" si="115" ref="AA110:AA121">X110*0.1</f>
        <v>33</v>
      </c>
      <c r="AB110" s="195">
        <f aca="true" t="shared" si="116" ref="AB110:AB121">X110*0.05</f>
        <v>16.5</v>
      </c>
      <c r="AC110" s="195">
        <f aca="true" t="shared" si="117" ref="AC110:AC121">X110*0.35</f>
        <v>115.49999999999999</v>
      </c>
      <c r="AD110" s="237">
        <v>330</v>
      </c>
      <c r="AE110" s="195">
        <f t="shared" si="101"/>
        <v>132</v>
      </c>
      <c r="AF110" s="195">
        <f t="shared" si="110"/>
        <v>33</v>
      </c>
      <c r="AG110" s="195">
        <f t="shared" si="111"/>
        <v>33</v>
      </c>
      <c r="AH110" s="195">
        <f t="shared" si="112"/>
        <v>16.5</v>
      </c>
      <c r="AI110" s="195">
        <f t="shared" si="113"/>
        <v>115.49999999999999</v>
      </c>
      <c r="AJ110" s="178">
        <v>0.17389897937965776</v>
      </c>
      <c r="AK110" s="176"/>
      <c r="AO110" s="80"/>
    </row>
    <row r="111" spans="1:41" s="2" customFormat="1" ht="12" customHeight="1">
      <c r="A111" s="273"/>
      <c r="B111" s="157" t="s">
        <v>18</v>
      </c>
      <c r="C111" s="273"/>
      <c r="D111" s="206">
        <v>13.5</v>
      </c>
      <c r="E111" s="167">
        <f t="shared" si="88"/>
        <v>8500</v>
      </c>
      <c r="F111" s="237">
        <v>1700</v>
      </c>
      <c r="G111" s="195">
        <f t="shared" si="89"/>
        <v>680</v>
      </c>
      <c r="H111" s="195">
        <f t="shared" si="90"/>
        <v>170</v>
      </c>
      <c r="I111" s="195">
        <f t="shared" si="91"/>
        <v>170</v>
      </c>
      <c r="J111" s="195">
        <f t="shared" si="92"/>
        <v>85</v>
      </c>
      <c r="K111" s="195">
        <f t="shared" si="93"/>
        <v>595</v>
      </c>
      <c r="L111" s="237">
        <v>1700</v>
      </c>
      <c r="M111" s="195">
        <f t="shared" si="94"/>
        <v>680</v>
      </c>
      <c r="N111" s="195">
        <f t="shared" si="102"/>
        <v>170</v>
      </c>
      <c r="O111" s="195">
        <f t="shared" si="103"/>
        <v>170</v>
      </c>
      <c r="P111" s="195">
        <f t="shared" si="104"/>
        <v>85</v>
      </c>
      <c r="Q111" s="195">
        <f t="shared" si="105"/>
        <v>595</v>
      </c>
      <c r="R111" s="237">
        <v>1700</v>
      </c>
      <c r="S111" s="195">
        <f t="shared" si="95"/>
        <v>680</v>
      </c>
      <c r="T111" s="195">
        <f t="shared" si="106"/>
        <v>170</v>
      </c>
      <c r="U111" s="195">
        <f t="shared" si="107"/>
        <v>170</v>
      </c>
      <c r="V111" s="195">
        <f t="shared" si="108"/>
        <v>85</v>
      </c>
      <c r="W111" s="195">
        <f t="shared" si="109"/>
        <v>595</v>
      </c>
      <c r="X111" s="237">
        <v>1700</v>
      </c>
      <c r="Y111" s="195">
        <f t="shared" si="96"/>
        <v>680</v>
      </c>
      <c r="Z111" s="195">
        <f t="shared" si="114"/>
        <v>170</v>
      </c>
      <c r="AA111" s="195">
        <f t="shared" si="115"/>
        <v>170</v>
      </c>
      <c r="AB111" s="195">
        <f t="shared" si="116"/>
        <v>85</v>
      </c>
      <c r="AC111" s="195">
        <f t="shared" si="117"/>
        <v>595</v>
      </c>
      <c r="AD111" s="237">
        <v>1700</v>
      </c>
      <c r="AE111" s="195">
        <f t="shared" si="101"/>
        <v>680</v>
      </c>
      <c r="AF111" s="195">
        <f t="shared" si="110"/>
        <v>170</v>
      </c>
      <c r="AG111" s="195">
        <f t="shared" si="111"/>
        <v>170</v>
      </c>
      <c r="AH111" s="195">
        <f t="shared" si="112"/>
        <v>85</v>
      </c>
      <c r="AI111" s="195">
        <f t="shared" si="113"/>
        <v>595</v>
      </c>
      <c r="AJ111" s="178">
        <v>0.33671123820261173</v>
      </c>
      <c r="AK111" s="176"/>
      <c r="AO111" s="80"/>
    </row>
    <row r="112" spans="1:41" s="2" customFormat="1" ht="12" customHeight="1">
      <c r="A112" s="273"/>
      <c r="B112" s="157" t="s">
        <v>19</v>
      </c>
      <c r="C112" s="273"/>
      <c r="D112" s="206">
        <v>32.5</v>
      </c>
      <c r="E112" s="167">
        <f t="shared" si="88"/>
        <v>13750</v>
      </c>
      <c r="F112" s="237">
        <v>2750</v>
      </c>
      <c r="G112" s="195">
        <f t="shared" si="89"/>
        <v>1100</v>
      </c>
      <c r="H112" s="195">
        <f t="shared" si="90"/>
        <v>275</v>
      </c>
      <c r="I112" s="195">
        <f t="shared" si="91"/>
        <v>275</v>
      </c>
      <c r="J112" s="195">
        <f t="shared" si="92"/>
        <v>137.5</v>
      </c>
      <c r="K112" s="195">
        <f t="shared" si="93"/>
        <v>962.4999999999999</v>
      </c>
      <c r="L112" s="237">
        <v>2750</v>
      </c>
      <c r="M112" s="195">
        <f t="shared" si="94"/>
        <v>1100</v>
      </c>
      <c r="N112" s="195">
        <f t="shared" si="102"/>
        <v>275</v>
      </c>
      <c r="O112" s="195">
        <f t="shared" si="103"/>
        <v>275</v>
      </c>
      <c r="P112" s="195">
        <f t="shared" si="104"/>
        <v>137.5</v>
      </c>
      <c r="Q112" s="195">
        <f t="shared" si="105"/>
        <v>962.4999999999999</v>
      </c>
      <c r="R112" s="237">
        <v>2750</v>
      </c>
      <c r="S112" s="195">
        <f t="shared" si="95"/>
        <v>1100</v>
      </c>
      <c r="T112" s="195">
        <f t="shared" si="106"/>
        <v>275</v>
      </c>
      <c r="U112" s="195">
        <f t="shared" si="107"/>
        <v>275</v>
      </c>
      <c r="V112" s="195">
        <f t="shared" si="108"/>
        <v>137.5</v>
      </c>
      <c r="W112" s="195">
        <f t="shared" si="109"/>
        <v>962.4999999999999</v>
      </c>
      <c r="X112" s="237">
        <v>2750</v>
      </c>
      <c r="Y112" s="195">
        <f t="shared" si="96"/>
        <v>1100</v>
      </c>
      <c r="Z112" s="195">
        <f t="shared" si="114"/>
        <v>275</v>
      </c>
      <c r="AA112" s="195">
        <f t="shared" si="115"/>
        <v>275</v>
      </c>
      <c r="AB112" s="195">
        <f t="shared" si="116"/>
        <v>137.5</v>
      </c>
      <c r="AC112" s="195">
        <f t="shared" si="117"/>
        <v>962.4999999999999</v>
      </c>
      <c r="AD112" s="237">
        <v>2750</v>
      </c>
      <c r="AE112" s="195">
        <f t="shared" si="101"/>
        <v>1100</v>
      </c>
      <c r="AF112" s="195">
        <f t="shared" si="110"/>
        <v>275</v>
      </c>
      <c r="AG112" s="195">
        <f t="shared" si="111"/>
        <v>275</v>
      </c>
      <c r="AH112" s="195">
        <f t="shared" si="112"/>
        <v>137.5</v>
      </c>
      <c r="AI112" s="195">
        <f t="shared" si="113"/>
        <v>962.4999999999999</v>
      </c>
      <c r="AJ112" s="178">
        <v>0.8176826342361794</v>
      </c>
      <c r="AK112" s="176"/>
      <c r="AO112" s="80"/>
    </row>
    <row r="113" spans="1:41" s="2" customFormat="1" ht="12" customHeight="1">
      <c r="A113" s="273"/>
      <c r="B113" s="157" t="s">
        <v>20</v>
      </c>
      <c r="C113" s="273"/>
      <c r="D113" s="206">
        <v>12.5</v>
      </c>
      <c r="E113" s="167">
        <f t="shared" si="88"/>
        <v>5300</v>
      </c>
      <c r="F113" s="237">
        <v>1060</v>
      </c>
      <c r="G113" s="195">
        <f t="shared" si="89"/>
        <v>424</v>
      </c>
      <c r="H113" s="195">
        <f t="shared" si="90"/>
        <v>106</v>
      </c>
      <c r="I113" s="195">
        <f t="shared" si="91"/>
        <v>106</v>
      </c>
      <c r="J113" s="195">
        <f t="shared" si="92"/>
        <v>53</v>
      </c>
      <c r="K113" s="195">
        <f t="shared" si="93"/>
        <v>371</v>
      </c>
      <c r="L113" s="237">
        <v>1060</v>
      </c>
      <c r="M113" s="195">
        <f t="shared" si="94"/>
        <v>424</v>
      </c>
      <c r="N113" s="195">
        <f t="shared" si="102"/>
        <v>106</v>
      </c>
      <c r="O113" s="195">
        <f t="shared" si="103"/>
        <v>106</v>
      </c>
      <c r="P113" s="195">
        <f t="shared" si="104"/>
        <v>53</v>
      </c>
      <c r="Q113" s="195">
        <f t="shared" si="105"/>
        <v>371</v>
      </c>
      <c r="R113" s="237">
        <v>1060</v>
      </c>
      <c r="S113" s="195">
        <f t="shared" si="95"/>
        <v>424</v>
      </c>
      <c r="T113" s="195">
        <f t="shared" si="106"/>
        <v>106</v>
      </c>
      <c r="U113" s="195">
        <f t="shared" si="107"/>
        <v>106</v>
      </c>
      <c r="V113" s="195">
        <f t="shared" si="108"/>
        <v>53</v>
      </c>
      <c r="W113" s="195">
        <f t="shared" si="109"/>
        <v>371</v>
      </c>
      <c r="X113" s="237">
        <v>1060</v>
      </c>
      <c r="Y113" s="195">
        <f t="shared" si="96"/>
        <v>424</v>
      </c>
      <c r="Z113" s="195">
        <f t="shared" si="114"/>
        <v>106</v>
      </c>
      <c r="AA113" s="195">
        <f t="shared" si="115"/>
        <v>106</v>
      </c>
      <c r="AB113" s="195">
        <f t="shared" si="116"/>
        <v>53</v>
      </c>
      <c r="AC113" s="195">
        <f t="shared" si="117"/>
        <v>371</v>
      </c>
      <c r="AD113" s="237">
        <v>1060</v>
      </c>
      <c r="AE113" s="195">
        <f t="shared" si="101"/>
        <v>424</v>
      </c>
      <c r="AF113" s="195">
        <f t="shared" si="110"/>
        <v>106</v>
      </c>
      <c r="AG113" s="195">
        <f t="shared" si="111"/>
        <v>106</v>
      </c>
      <c r="AH113" s="195">
        <f t="shared" si="112"/>
        <v>53</v>
      </c>
      <c r="AI113" s="195">
        <f t="shared" si="113"/>
        <v>371</v>
      </c>
      <c r="AJ113" s="178">
        <v>1.0586700182620128</v>
      </c>
      <c r="AK113" s="176"/>
      <c r="AO113" s="80"/>
    </row>
    <row r="114" spans="1:41" s="2" customFormat="1" ht="12" customHeight="1">
      <c r="A114" s="273"/>
      <c r="B114" s="157" t="s">
        <v>21</v>
      </c>
      <c r="C114" s="273"/>
      <c r="D114" s="206">
        <v>12.5</v>
      </c>
      <c r="E114" s="167">
        <f t="shared" si="88"/>
        <v>4150</v>
      </c>
      <c r="F114" s="237">
        <v>830</v>
      </c>
      <c r="G114" s="195">
        <f t="shared" si="89"/>
        <v>332</v>
      </c>
      <c r="H114" s="195">
        <f t="shared" si="90"/>
        <v>83</v>
      </c>
      <c r="I114" s="195">
        <f t="shared" si="91"/>
        <v>83</v>
      </c>
      <c r="J114" s="195">
        <f t="shared" si="92"/>
        <v>41.5</v>
      </c>
      <c r="K114" s="195">
        <f t="shared" si="93"/>
        <v>290.5</v>
      </c>
      <c r="L114" s="237">
        <v>830</v>
      </c>
      <c r="M114" s="195">
        <f t="shared" si="94"/>
        <v>332</v>
      </c>
      <c r="N114" s="195">
        <f t="shared" si="102"/>
        <v>83</v>
      </c>
      <c r="O114" s="195">
        <f t="shared" si="103"/>
        <v>83</v>
      </c>
      <c r="P114" s="195">
        <f t="shared" si="104"/>
        <v>41.5</v>
      </c>
      <c r="Q114" s="195">
        <f t="shared" si="105"/>
        <v>290.5</v>
      </c>
      <c r="R114" s="237">
        <v>830</v>
      </c>
      <c r="S114" s="195">
        <f t="shared" si="95"/>
        <v>332</v>
      </c>
      <c r="T114" s="195">
        <f t="shared" si="106"/>
        <v>83</v>
      </c>
      <c r="U114" s="195">
        <f t="shared" si="107"/>
        <v>83</v>
      </c>
      <c r="V114" s="195">
        <f t="shared" si="108"/>
        <v>41.5</v>
      </c>
      <c r="W114" s="195">
        <f t="shared" si="109"/>
        <v>290.5</v>
      </c>
      <c r="X114" s="237">
        <v>830</v>
      </c>
      <c r="Y114" s="195">
        <f t="shared" si="96"/>
        <v>332</v>
      </c>
      <c r="Z114" s="195">
        <f t="shared" si="114"/>
        <v>83</v>
      </c>
      <c r="AA114" s="195">
        <f t="shared" si="115"/>
        <v>83</v>
      </c>
      <c r="AB114" s="195">
        <f t="shared" si="116"/>
        <v>41.5</v>
      </c>
      <c r="AC114" s="195">
        <f t="shared" si="117"/>
        <v>290.5</v>
      </c>
      <c r="AD114" s="237">
        <v>830</v>
      </c>
      <c r="AE114" s="195">
        <f t="shared" si="101"/>
        <v>332</v>
      </c>
      <c r="AF114" s="195">
        <f t="shared" si="110"/>
        <v>83</v>
      </c>
      <c r="AG114" s="195">
        <f t="shared" si="111"/>
        <v>83</v>
      </c>
      <c r="AH114" s="195">
        <f t="shared" si="112"/>
        <v>41.5</v>
      </c>
      <c r="AI114" s="195">
        <f t="shared" si="113"/>
        <v>290.5</v>
      </c>
      <c r="AJ114" s="178">
        <v>0.3611292650476324</v>
      </c>
      <c r="AK114" s="176"/>
      <c r="AO114" s="80"/>
    </row>
    <row r="115" spans="1:41" s="2" customFormat="1" ht="12" customHeight="1">
      <c r="A115" s="273"/>
      <c r="B115" s="157" t="s">
        <v>37</v>
      </c>
      <c r="C115" s="273"/>
      <c r="D115" s="206">
        <v>10</v>
      </c>
      <c r="E115" s="167">
        <f t="shared" si="88"/>
        <v>3850</v>
      </c>
      <c r="F115" s="237">
        <v>770</v>
      </c>
      <c r="G115" s="195">
        <f t="shared" si="89"/>
        <v>308</v>
      </c>
      <c r="H115" s="195">
        <f t="shared" si="90"/>
        <v>77</v>
      </c>
      <c r="I115" s="195">
        <f t="shared" si="91"/>
        <v>77</v>
      </c>
      <c r="J115" s="195">
        <f t="shared" si="92"/>
        <v>38.5</v>
      </c>
      <c r="K115" s="195">
        <f t="shared" si="93"/>
        <v>269.5</v>
      </c>
      <c r="L115" s="237">
        <v>770</v>
      </c>
      <c r="M115" s="195">
        <f t="shared" si="94"/>
        <v>308</v>
      </c>
      <c r="N115" s="195">
        <f t="shared" si="102"/>
        <v>77</v>
      </c>
      <c r="O115" s="195">
        <f t="shared" si="103"/>
        <v>77</v>
      </c>
      <c r="P115" s="195">
        <f t="shared" si="104"/>
        <v>38.5</v>
      </c>
      <c r="Q115" s="195">
        <f t="shared" si="105"/>
        <v>269.5</v>
      </c>
      <c r="R115" s="237">
        <v>770</v>
      </c>
      <c r="S115" s="195">
        <f t="shared" si="95"/>
        <v>308</v>
      </c>
      <c r="T115" s="195">
        <f t="shared" si="106"/>
        <v>77</v>
      </c>
      <c r="U115" s="195">
        <f t="shared" si="107"/>
        <v>77</v>
      </c>
      <c r="V115" s="195">
        <f t="shared" si="108"/>
        <v>38.5</v>
      </c>
      <c r="W115" s="195">
        <f t="shared" si="109"/>
        <v>269.5</v>
      </c>
      <c r="X115" s="237">
        <v>770</v>
      </c>
      <c r="Y115" s="195">
        <f t="shared" si="96"/>
        <v>308</v>
      </c>
      <c r="Z115" s="195">
        <f t="shared" si="114"/>
        <v>77</v>
      </c>
      <c r="AA115" s="195">
        <f t="shared" si="115"/>
        <v>77</v>
      </c>
      <c r="AB115" s="195">
        <f t="shared" si="116"/>
        <v>38.5</v>
      </c>
      <c r="AC115" s="195">
        <f t="shared" si="117"/>
        <v>269.5</v>
      </c>
      <c r="AD115" s="237">
        <v>770</v>
      </c>
      <c r="AE115" s="195">
        <f t="shared" si="101"/>
        <v>308</v>
      </c>
      <c r="AF115" s="195">
        <f t="shared" si="110"/>
        <v>77</v>
      </c>
      <c r="AG115" s="195">
        <f t="shared" si="111"/>
        <v>77</v>
      </c>
      <c r="AH115" s="195">
        <f t="shared" si="112"/>
        <v>38.5</v>
      </c>
      <c r="AI115" s="195">
        <f t="shared" si="113"/>
        <v>269.5</v>
      </c>
      <c r="AJ115" s="178">
        <v>0.45215382542854693</v>
      </c>
      <c r="AK115" s="176"/>
      <c r="AO115" s="80"/>
    </row>
    <row r="116" spans="1:41" s="2" customFormat="1" ht="12" customHeight="1">
      <c r="A116" s="273"/>
      <c r="B116" s="157" t="s">
        <v>22</v>
      </c>
      <c r="C116" s="273"/>
      <c r="D116" s="206">
        <v>40</v>
      </c>
      <c r="E116" s="167">
        <f t="shared" si="88"/>
        <v>16750</v>
      </c>
      <c r="F116" s="237">
        <v>3350</v>
      </c>
      <c r="G116" s="195">
        <f t="shared" si="89"/>
        <v>1340</v>
      </c>
      <c r="H116" s="195">
        <f t="shared" si="90"/>
        <v>335</v>
      </c>
      <c r="I116" s="195">
        <f t="shared" si="91"/>
        <v>335</v>
      </c>
      <c r="J116" s="195">
        <f t="shared" si="92"/>
        <v>167.5</v>
      </c>
      <c r="K116" s="195">
        <f t="shared" si="93"/>
        <v>1172.5</v>
      </c>
      <c r="L116" s="237">
        <v>3350</v>
      </c>
      <c r="M116" s="195">
        <f t="shared" si="94"/>
        <v>1340</v>
      </c>
      <c r="N116" s="195">
        <f t="shared" si="102"/>
        <v>335</v>
      </c>
      <c r="O116" s="195">
        <f t="shared" si="103"/>
        <v>335</v>
      </c>
      <c r="P116" s="195">
        <f t="shared" si="104"/>
        <v>167.5</v>
      </c>
      <c r="Q116" s="195">
        <f t="shared" si="105"/>
        <v>1172.5</v>
      </c>
      <c r="R116" s="237">
        <v>3350</v>
      </c>
      <c r="S116" s="195">
        <f t="shared" si="95"/>
        <v>1340</v>
      </c>
      <c r="T116" s="195">
        <f t="shared" si="106"/>
        <v>335</v>
      </c>
      <c r="U116" s="195">
        <f t="shared" si="107"/>
        <v>335</v>
      </c>
      <c r="V116" s="195">
        <f t="shared" si="108"/>
        <v>167.5</v>
      </c>
      <c r="W116" s="195">
        <f t="shared" si="109"/>
        <v>1172.5</v>
      </c>
      <c r="X116" s="237">
        <v>3350</v>
      </c>
      <c r="Y116" s="195">
        <f t="shared" si="96"/>
        <v>1340</v>
      </c>
      <c r="Z116" s="195">
        <f t="shared" si="114"/>
        <v>335</v>
      </c>
      <c r="AA116" s="195">
        <f t="shared" si="115"/>
        <v>335</v>
      </c>
      <c r="AB116" s="195">
        <f t="shared" si="116"/>
        <v>167.5</v>
      </c>
      <c r="AC116" s="195">
        <f t="shared" si="117"/>
        <v>1172.5</v>
      </c>
      <c r="AD116" s="237">
        <v>3350</v>
      </c>
      <c r="AE116" s="195">
        <f t="shared" si="101"/>
        <v>1340</v>
      </c>
      <c r="AF116" s="195">
        <f t="shared" si="110"/>
        <v>335</v>
      </c>
      <c r="AG116" s="195">
        <f t="shared" si="111"/>
        <v>335</v>
      </c>
      <c r="AH116" s="195">
        <f t="shared" si="112"/>
        <v>167.5</v>
      </c>
      <c r="AI116" s="195">
        <f t="shared" si="113"/>
        <v>1172.5</v>
      </c>
      <c r="AJ116" s="178">
        <v>1.4036211090085149</v>
      </c>
      <c r="AK116" s="176"/>
      <c r="AO116" s="80"/>
    </row>
    <row r="117" spans="1:41" s="2" customFormat="1" ht="12" customHeight="1">
      <c r="A117" s="273"/>
      <c r="B117" s="157" t="s">
        <v>23</v>
      </c>
      <c r="C117" s="273"/>
      <c r="D117" s="206">
        <v>12.5</v>
      </c>
      <c r="E117" s="167">
        <f t="shared" si="88"/>
        <v>4500</v>
      </c>
      <c r="F117" s="237">
        <v>900</v>
      </c>
      <c r="G117" s="195">
        <f t="shared" si="89"/>
        <v>360</v>
      </c>
      <c r="H117" s="195">
        <f t="shared" si="90"/>
        <v>90</v>
      </c>
      <c r="I117" s="195">
        <f t="shared" si="91"/>
        <v>90</v>
      </c>
      <c r="J117" s="195">
        <f t="shared" si="92"/>
        <v>45</v>
      </c>
      <c r="K117" s="195">
        <f t="shared" si="93"/>
        <v>315</v>
      </c>
      <c r="L117" s="237">
        <v>900</v>
      </c>
      <c r="M117" s="195">
        <f t="shared" si="94"/>
        <v>360</v>
      </c>
      <c r="N117" s="195">
        <f t="shared" si="102"/>
        <v>90</v>
      </c>
      <c r="O117" s="195">
        <f t="shared" si="103"/>
        <v>90</v>
      </c>
      <c r="P117" s="195">
        <f t="shared" si="104"/>
        <v>45</v>
      </c>
      <c r="Q117" s="195">
        <f t="shared" si="105"/>
        <v>315</v>
      </c>
      <c r="R117" s="237">
        <v>900</v>
      </c>
      <c r="S117" s="195">
        <f t="shared" si="95"/>
        <v>360</v>
      </c>
      <c r="T117" s="195">
        <f t="shared" si="106"/>
        <v>90</v>
      </c>
      <c r="U117" s="195">
        <f t="shared" si="107"/>
        <v>90</v>
      </c>
      <c r="V117" s="195">
        <f t="shared" si="108"/>
        <v>45</v>
      </c>
      <c r="W117" s="195">
        <f t="shared" si="109"/>
        <v>315</v>
      </c>
      <c r="X117" s="237">
        <v>900</v>
      </c>
      <c r="Y117" s="195">
        <f t="shared" si="96"/>
        <v>360</v>
      </c>
      <c r="Z117" s="195">
        <f t="shared" si="114"/>
        <v>90</v>
      </c>
      <c r="AA117" s="195">
        <f t="shared" si="115"/>
        <v>90</v>
      </c>
      <c r="AB117" s="195">
        <f t="shared" si="116"/>
        <v>45</v>
      </c>
      <c r="AC117" s="195">
        <f t="shared" si="117"/>
        <v>315</v>
      </c>
      <c r="AD117" s="237">
        <v>900</v>
      </c>
      <c r="AE117" s="195">
        <f t="shared" si="101"/>
        <v>360</v>
      </c>
      <c r="AF117" s="195">
        <f t="shared" si="110"/>
        <v>90</v>
      </c>
      <c r="AG117" s="195">
        <f t="shared" si="111"/>
        <v>90</v>
      </c>
      <c r="AH117" s="195">
        <f t="shared" si="112"/>
        <v>45</v>
      </c>
      <c r="AI117" s="195">
        <f t="shared" si="113"/>
        <v>315</v>
      </c>
      <c r="AJ117" s="178">
        <v>0.29186713648922746</v>
      </c>
      <c r="AK117" s="176"/>
      <c r="AO117" s="80"/>
    </row>
    <row r="118" spans="1:41" s="2" customFormat="1" ht="12" customHeight="1">
      <c r="A118" s="273"/>
      <c r="B118" s="157" t="s">
        <v>24</v>
      </c>
      <c r="C118" s="273"/>
      <c r="D118" s="206">
        <v>12.5</v>
      </c>
      <c r="E118" s="167">
        <f t="shared" si="88"/>
        <v>4650</v>
      </c>
      <c r="F118" s="237">
        <v>930</v>
      </c>
      <c r="G118" s="195">
        <f t="shared" si="89"/>
        <v>372</v>
      </c>
      <c r="H118" s="195">
        <f t="shared" si="90"/>
        <v>93</v>
      </c>
      <c r="I118" s="195">
        <f t="shared" si="91"/>
        <v>93</v>
      </c>
      <c r="J118" s="195">
        <f t="shared" si="92"/>
        <v>46.5</v>
      </c>
      <c r="K118" s="195">
        <f t="shared" si="93"/>
        <v>325.5</v>
      </c>
      <c r="L118" s="237">
        <v>930</v>
      </c>
      <c r="M118" s="195">
        <f t="shared" si="94"/>
        <v>372</v>
      </c>
      <c r="N118" s="195">
        <f t="shared" si="102"/>
        <v>93</v>
      </c>
      <c r="O118" s="195">
        <f t="shared" si="103"/>
        <v>93</v>
      </c>
      <c r="P118" s="195">
        <f t="shared" si="104"/>
        <v>46.5</v>
      </c>
      <c r="Q118" s="195">
        <f t="shared" si="105"/>
        <v>325.5</v>
      </c>
      <c r="R118" s="237">
        <v>930</v>
      </c>
      <c r="S118" s="195">
        <f t="shared" si="95"/>
        <v>372</v>
      </c>
      <c r="T118" s="195">
        <f t="shared" si="106"/>
        <v>93</v>
      </c>
      <c r="U118" s="195">
        <f t="shared" si="107"/>
        <v>93</v>
      </c>
      <c r="V118" s="195">
        <f t="shared" si="108"/>
        <v>46.5</v>
      </c>
      <c r="W118" s="195">
        <f t="shared" si="109"/>
        <v>325.5</v>
      </c>
      <c r="X118" s="237">
        <v>930</v>
      </c>
      <c r="Y118" s="195">
        <f t="shared" si="96"/>
        <v>372</v>
      </c>
      <c r="Z118" s="195">
        <f t="shared" si="114"/>
        <v>93</v>
      </c>
      <c r="AA118" s="195">
        <f t="shared" si="115"/>
        <v>93</v>
      </c>
      <c r="AB118" s="195">
        <f t="shared" si="116"/>
        <v>46.5</v>
      </c>
      <c r="AC118" s="195">
        <f t="shared" si="117"/>
        <v>325.5</v>
      </c>
      <c r="AD118" s="237">
        <v>930</v>
      </c>
      <c r="AE118" s="195">
        <f t="shared" si="101"/>
        <v>372</v>
      </c>
      <c r="AF118" s="195">
        <f t="shared" si="110"/>
        <v>93</v>
      </c>
      <c r="AG118" s="195">
        <f t="shared" si="111"/>
        <v>93</v>
      </c>
      <c r="AH118" s="195">
        <f t="shared" si="112"/>
        <v>46.5</v>
      </c>
      <c r="AI118" s="195">
        <f t="shared" si="113"/>
        <v>325.5</v>
      </c>
      <c r="AJ118" s="178">
        <v>0.42823343289363514</v>
      </c>
      <c r="AK118" s="176"/>
      <c r="AO118" s="80"/>
    </row>
    <row r="119" spans="1:41" s="2" customFormat="1" ht="12" customHeight="1">
      <c r="A119" s="273"/>
      <c r="B119" s="157" t="s">
        <v>25</v>
      </c>
      <c r="C119" s="273"/>
      <c r="D119" s="206">
        <v>25</v>
      </c>
      <c r="E119" s="167">
        <f t="shared" si="88"/>
        <v>16500</v>
      </c>
      <c r="F119" s="237">
        <v>3300</v>
      </c>
      <c r="G119" s="195">
        <f t="shared" si="89"/>
        <v>1320</v>
      </c>
      <c r="H119" s="195">
        <f t="shared" si="90"/>
        <v>330</v>
      </c>
      <c r="I119" s="195">
        <f t="shared" si="91"/>
        <v>330</v>
      </c>
      <c r="J119" s="195">
        <f t="shared" si="92"/>
        <v>165</v>
      </c>
      <c r="K119" s="195">
        <f t="shared" si="93"/>
        <v>1155</v>
      </c>
      <c r="L119" s="237">
        <v>3300</v>
      </c>
      <c r="M119" s="195">
        <f t="shared" si="94"/>
        <v>1320</v>
      </c>
      <c r="N119" s="195">
        <f t="shared" si="102"/>
        <v>330</v>
      </c>
      <c r="O119" s="195">
        <f t="shared" si="103"/>
        <v>330</v>
      </c>
      <c r="P119" s="195">
        <f t="shared" si="104"/>
        <v>165</v>
      </c>
      <c r="Q119" s="195">
        <f t="shared" si="105"/>
        <v>1155</v>
      </c>
      <c r="R119" s="237">
        <v>3300</v>
      </c>
      <c r="S119" s="195">
        <f t="shared" si="95"/>
        <v>1320</v>
      </c>
      <c r="T119" s="195">
        <f t="shared" si="106"/>
        <v>330</v>
      </c>
      <c r="U119" s="195">
        <f t="shared" si="107"/>
        <v>330</v>
      </c>
      <c r="V119" s="195">
        <f t="shared" si="108"/>
        <v>165</v>
      </c>
      <c r="W119" s="195">
        <f t="shared" si="109"/>
        <v>1155</v>
      </c>
      <c r="X119" s="237">
        <v>3300</v>
      </c>
      <c r="Y119" s="195">
        <f t="shared" si="96"/>
        <v>1320</v>
      </c>
      <c r="Z119" s="195">
        <f t="shared" si="114"/>
        <v>330</v>
      </c>
      <c r="AA119" s="195">
        <f t="shared" si="115"/>
        <v>330</v>
      </c>
      <c r="AB119" s="195">
        <f t="shared" si="116"/>
        <v>165</v>
      </c>
      <c r="AC119" s="195">
        <f t="shared" si="117"/>
        <v>1155</v>
      </c>
      <c r="AD119" s="237">
        <v>3300</v>
      </c>
      <c r="AE119" s="195">
        <f t="shared" si="101"/>
        <v>1320</v>
      </c>
      <c r="AF119" s="195">
        <f t="shared" si="110"/>
        <v>330</v>
      </c>
      <c r="AG119" s="195">
        <f t="shared" si="111"/>
        <v>330</v>
      </c>
      <c r="AH119" s="195">
        <f t="shared" si="112"/>
        <v>165</v>
      </c>
      <c r="AI119" s="195">
        <f t="shared" si="113"/>
        <v>1155</v>
      </c>
      <c r="AJ119" s="178">
        <v>1.0270545112933616</v>
      </c>
      <c r="AK119" s="176"/>
      <c r="AO119" s="80"/>
    </row>
    <row r="120" spans="1:41" s="2" customFormat="1" ht="12" customHeight="1">
      <c r="A120" s="273"/>
      <c r="B120" s="157" t="s">
        <v>26</v>
      </c>
      <c r="C120" s="273"/>
      <c r="D120" s="206">
        <v>5</v>
      </c>
      <c r="E120" s="167">
        <f t="shared" si="88"/>
        <v>1700</v>
      </c>
      <c r="F120" s="237">
        <v>340</v>
      </c>
      <c r="G120" s="195">
        <f t="shared" si="89"/>
        <v>136</v>
      </c>
      <c r="H120" s="195">
        <f t="shared" si="90"/>
        <v>34</v>
      </c>
      <c r="I120" s="195">
        <f t="shared" si="91"/>
        <v>34</v>
      </c>
      <c r="J120" s="195">
        <f t="shared" si="92"/>
        <v>17</v>
      </c>
      <c r="K120" s="195">
        <f t="shared" si="93"/>
        <v>118.99999999999999</v>
      </c>
      <c r="L120" s="237">
        <v>340</v>
      </c>
      <c r="M120" s="195">
        <f t="shared" si="94"/>
        <v>136</v>
      </c>
      <c r="N120" s="195">
        <f t="shared" si="102"/>
        <v>34</v>
      </c>
      <c r="O120" s="195">
        <f t="shared" si="103"/>
        <v>34</v>
      </c>
      <c r="P120" s="195">
        <f t="shared" si="104"/>
        <v>17</v>
      </c>
      <c r="Q120" s="195">
        <f t="shared" si="105"/>
        <v>118.99999999999999</v>
      </c>
      <c r="R120" s="237">
        <v>340</v>
      </c>
      <c r="S120" s="195">
        <f t="shared" si="95"/>
        <v>136</v>
      </c>
      <c r="T120" s="195">
        <f t="shared" si="106"/>
        <v>34</v>
      </c>
      <c r="U120" s="195">
        <f t="shared" si="107"/>
        <v>34</v>
      </c>
      <c r="V120" s="195">
        <f t="shared" si="108"/>
        <v>17</v>
      </c>
      <c r="W120" s="195">
        <f t="shared" si="109"/>
        <v>118.99999999999999</v>
      </c>
      <c r="X120" s="237">
        <v>340</v>
      </c>
      <c r="Y120" s="195">
        <f t="shared" si="96"/>
        <v>136</v>
      </c>
      <c r="Z120" s="195">
        <f t="shared" si="114"/>
        <v>34</v>
      </c>
      <c r="AA120" s="195">
        <f t="shared" si="115"/>
        <v>34</v>
      </c>
      <c r="AB120" s="195">
        <f t="shared" si="116"/>
        <v>17</v>
      </c>
      <c r="AC120" s="195">
        <f t="shared" si="117"/>
        <v>118.99999999999999</v>
      </c>
      <c r="AD120" s="237">
        <v>340</v>
      </c>
      <c r="AE120" s="195">
        <f t="shared" si="101"/>
        <v>136</v>
      </c>
      <c r="AF120" s="195">
        <f t="shared" si="110"/>
        <v>34</v>
      </c>
      <c r="AG120" s="195">
        <f t="shared" si="111"/>
        <v>34</v>
      </c>
      <c r="AH120" s="195">
        <f t="shared" si="112"/>
        <v>17</v>
      </c>
      <c r="AI120" s="195">
        <f t="shared" si="113"/>
        <v>118.99999999999999</v>
      </c>
      <c r="AJ120" s="178">
        <v>0.1557121161851315</v>
      </c>
      <c r="AK120" s="176"/>
      <c r="AO120" s="80"/>
    </row>
    <row r="121" spans="1:41" s="2" customFormat="1" ht="12" customHeight="1">
      <c r="A121" s="273"/>
      <c r="B121" s="157" t="s">
        <v>27</v>
      </c>
      <c r="C121" s="273"/>
      <c r="D121" s="206">
        <v>30</v>
      </c>
      <c r="E121" s="167">
        <f t="shared" si="88"/>
        <v>13000</v>
      </c>
      <c r="F121" s="237">
        <v>2600</v>
      </c>
      <c r="G121" s="195">
        <f t="shared" si="89"/>
        <v>1040</v>
      </c>
      <c r="H121" s="195">
        <f t="shared" si="90"/>
        <v>260</v>
      </c>
      <c r="I121" s="195">
        <f t="shared" si="91"/>
        <v>260</v>
      </c>
      <c r="J121" s="195">
        <f t="shared" si="92"/>
        <v>130</v>
      </c>
      <c r="K121" s="195">
        <f t="shared" si="93"/>
        <v>909.9999999999999</v>
      </c>
      <c r="L121" s="237">
        <v>2600</v>
      </c>
      <c r="M121" s="195">
        <f t="shared" si="94"/>
        <v>1040</v>
      </c>
      <c r="N121" s="195">
        <f t="shared" si="102"/>
        <v>260</v>
      </c>
      <c r="O121" s="195">
        <f t="shared" si="103"/>
        <v>260</v>
      </c>
      <c r="P121" s="195">
        <f t="shared" si="104"/>
        <v>130</v>
      </c>
      <c r="Q121" s="195">
        <f t="shared" si="105"/>
        <v>909.9999999999999</v>
      </c>
      <c r="R121" s="237">
        <v>2600</v>
      </c>
      <c r="S121" s="195">
        <f t="shared" si="95"/>
        <v>1040</v>
      </c>
      <c r="T121" s="195">
        <f t="shared" si="106"/>
        <v>260</v>
      </c>
      <c r="U121" s="195">
        <f t="shared" si="107"/>
        <v>260</v>
      </c>
      <c r="V121" s="195">
        <f t="shared" si="108"/>
        <v>130</v>
      </c>
      <c r="W121" s="195">
        <f t="shared" si="109"/>
        <v>909.9999999999999</v>
      </c>
      <c r="X121" s="237">
        <v>2600</v>
      </c>
      <c r="Y121" s="195">
        <f t="shared" si="96"/>
        <v>1040</v>
      </c>
      <c r="Z121" s="195">
        <f t="shared" si="114"/>
        <v>260</v>
      </c>
      <c r="AA121" s="195">
        <f t="shared" si="115"/>
        <v>260</v>
      </c>
      <c r="AB121" s="195">
        <f t="shared" si="116"/>
        <v>130</v>
      </c>
      <c r="AC121" s="195">
        <f t="shared" si="117"/>
        <v>909.9999999999999</v>
      </c>
      <c r="AD121" s="237">
        <v>2600</v>
      </c>
      <c r="AE121" s="195">
        <f t="shared" si="101"/>
        <v>1040</v>
      </c>
      <c r="AF121" s="195">
        <f t="shared" si="110"/>
        <v>260</v>
      </c>
      <c r="AG121" s="195">
        <f t="shared" si="111"/>
        <v>260</v>
      </c>
      <c r="AH121" s="195">
        <f t="shared" si="112"/>
        <v>130</v>
      </c>
      <c r="AI121" s="195">
        <f t="shared" si="113"/>
        <v>909.9999999999999</v>
      </c>
      <c r="AJ121" s="178">
        <v>0.5657476760402953</v>
      </c>
      <c r="AK121" s="176"/>
      <c r="AO121" s="80"/>
    </row>
    <row r="122" spans="1:41" s="2" customFormat="1" ht="12" customHeight="1">
      <c r="A122" s="273"/>
      <c r="B122" s="157" t="s">
        <v>28</v>
      </c>
      <c r="C122" s="273"/>
      <c r="D122" s="206">
        <v>17.5</v>
      </c>
      <c r="E122" s="167">
        <f t="shared" si="88"/>
        <v>6950</v>
      </c>
      <c r="F122" s="237">
        <v>1390</v>
      </c>
      <c r="G122" s="195">
        <f t="shared" si="89"/>
        <v>556</v>
      </c>
      <c r="H122" s="195">
        <f t="shared" si="90"/>
        <v>139</v>
      </c>
      <c r="I122" s="195">
        <f t="shared" si="91"/>
        <v>139</v>
      </c>
      <c r="J122" s="195">
        <f t="shared" si="92"/>
        <v>69.5</v>
      </c>
      <c r="K122" s="195">
        <f t="shared" si="93"/>
        <v>486.49999999999994</v>
      </c>
      <c r="L122" s="237">
        <v>1390</v>
      </c>
      <c r="M122" s="195">
        <f t="shared" si="94"/>
        <v>556</v>
      </c>
      <c r="N122" s="195">
        <f aca="true" t="shared" si="118" ref="N122:N133">L122*0.1</f>
        <v>139</v>
      </c>
      <c r="O122" s="195">
        <f aca="true" t="shared" si="119" ref="O122:O133">L122*0.1</f>
        <v>139</v>
      </c>
      <c r="P122" s="195">
        <f aca="true" t="shared" si="120" ref="P122:P133">L122*0.05</f>
        <v>69.5</v>
      </c>
      <c r="Q122" s="195">
        <f aca="true" t="shared" si="121" ref="Q122:Q133">L122*0.35</f>
        <v>486.49999999999994</v>
      </c>
      <c r="R122" s="237">
        <v>1390</v>
      </c>
      <c r="S122" s="195">
        <f t="shared" si="95"/>
        <v>556</v>
      </c>
      <c r="T122" s="195">
        <f t="shared" si="106"/>
        <v>139</v>
      </c>
      <c r="U122" s="195">
        <f t="shared" si="107"/>
        <v>139</v>
      </c>
      <c r="V122" s="195">
        <f t="shared" si="108"/>
        <v>69.5</v>
      </c>
      <c r="W122" s="195">
        <f t="shared" si="109"/>
        <v>486.49999999999994</v>
      </c>
      <c r="X122" s="237">
        <v>1390</v>
      </c>
      <c r="Y122" s="195">
        <f t="shared" si="96"/>
        <v>556</v>
      </c>
      <c r="Z122" s="195">
        <f aca="true" t="shared" si="122" ref="Z122:Z133">X122*0.1</f>
        <v>139</v>
      </c>
      <c r="AA122" s="195">
        <f aca="true" t="shared" si="123" ref="AA122:AA133">X122*0.1</f>
        <v>139</v>
      </c>
      <c r="AB122" s="195">
        <f aca="true" t="shared" si="124" ref="AB122:AB133">X122*0.05</f>
        <v>69.5</v>
      </c>
      <c r="AC122" s="195">
        <f aca="true" t="shared" si="125" ref="AC122:AC133">X122*0.35</f>
        <v>486.49999999999994</v>
      </c>
      <c r="AD122" s="237">
        <v>1390</v>
      </c>
      <c r="AE122" s="195">
        <f t="shared" si="101"/>
        <v>556</v>
      </c>
      <c r="AF122" s="195">
        <f t="shared" si="110"/>
        <v>139</v>
      </c>
      <c r="AG122" s="195">
        <f t="shared" si="111"/>
        <v>139</v>
      </c>
      <c r="AH122" s="195">
        <f t="shared" si="112"/>
        <v>69.5</v>
      </c>
      <c r="AI122" s="195">
        <f t="shared" si="113"/>
        <v>486.49999999999994</v>
      </c>
      <c r="AJ122" s="178">
        <v>0.6201339982851672</v>
      </c>
      <c r="AK122" s="176"/>
      <c r="AO122" s="80"/>
    </row>
    <row r="123" spans="1:41" s="2" customFormat="1" ht="12" customHeight="1">
      <c r="A123" s="273"/>
      <c r="B123" s="157" t="s">
        <v>29</v>
      </c>
      <c r="C123" s="273"/>
      <c r="D123" s="206">
        <v>7.5</v>
      </c>
      <c r="E123" s="167">
        <f t="shared" si="88"/>
        <v>2700</v>
      </c>
      <c r="F123" s="237">
        <v>540</v>
      </c>
      <c r="G123" s="195">
        <f t="shared" si="89"/>
        <v>216</v>
      </c>
      <c r="H123" s="195">
        <f t="shared" si="90"/>
        <v>54</v>
      </c>
      <c r="I123" s="195">
        <f t="shared" si="91"/>
        <v>54</v>
      </c>
      <c r="J123" s="195">
        <f t="shared" si="92"/>
        <v>27</v>
      </c>
      <c r="K123" s="195">
        <f t="shared" si="93"/>
        <v>189</v>
      </c>
      <c r="L123" s="237">
        <v>540</v>
      </c>
      <c r="M123" s="195">
        <f t="shared" si="94"/>
        <v>216</v>
      </c>
      <c r="N123" s="195">
        <f t="shared" si="118"/>
        <v>54</v>
      </c>
      <c r="O123" s="195">
        <f t="shared" si="119"/>
        <v>54</v>
      </c>
      <c r="P123" s="195">
        <f t="shared" si="120"/>
        <v>27</v>
      </c>
      <c r="Q123" s="195">
        <f t="shared" si="121"/>
        <v>189</v>
      </c>
      <c r="R123" s="237">
        <v>540</v>
      </c>
      <c r="S123" s="195">
        <f t="shared" si="95"/>
        <v>216</v>
      </c>
      <c r="T123" s="195">
        <f t="shared" si="106"/>
        <v>54</v>
      </c>
      <c r="U123" s="195">
        <f t="shared" si="107"/>
        <v>54</v>
      </c>
      <c r="V123" s="195">
        <f t="shared" si="108"/>
        <v>27</v>
      </c>
      <c r="W123" s="195">
        <f t="shared" si="109"/>
        <v>189</v>
      </c>
      <c r="X123" s="237">
        <v>540</v>
      </c>
      <c r="Y123" s="195">
        <f t="shared" si="96"/>
        <v>216</v>
      </c>
      <c r="Z123" s="195">
        <f t="shared" si="122"/>
        <v>54</v>
      </c>
      <c r="AA123" s="195">
        <f t="shared" si="123"/>
        <v>54</v>
      </c>
      <c r="AB123" s="195">
        <f t="shared" si="124"/>
        <v>27</v>
      </c>
      <c r="AC123" s="195">
        <f t="shared" si="125"/>
        <v>189</v>
      </c>
      <c r="AD123" s="237">
        <v>540</v>
      </c>
      <c r="AE123" s="195">
        <f t="shared" si="101"/>
        <v>216</v>
      </c>
      <c r="AF123" s="195">
        <f t="shared" si="110"/>
        <v>54</v>
      </c>
      <c r="AG123" s="195">
        <f t="shared" si="111"/>
        <v>54</v>
      </c>
      <c r="AH123" s="195">
        <f t="shared" si="112"/>
        <v>27</v>
      </c>
      <c r="AI123" s="195">
        <f t="shared" si="113"/>
        <v>189</v>
      </c>
      <c r="AJ123" s="178">
        <v>0.2341111035530987</v>
      </c>
      <c r="AK123" s="176"/>
      <c r="AO123" s="80"/>
    </row>
    <row r="124" spans="1:41" s="2" customFormat="1" ht="12" customHeight="1">
      <c r="A124" s="273"/>
      <c r="B124" s="157" t="s">
        <v>31</v>
      </c>
      <c r="C124" s="273"/>
      <c r="D124" s="206">
        <v>5</v>
      </c>
      <c r="E124" s="167">
        <f t="shared" si="88"/>
        <v>1600</v>
      </c>
      <c r="F124" s="237">
        <v>320</v>
      </c>
      <c r="G124" s="195">
        <f t="shared" si="89"/>
        <v>128</v>
      </c>
      <c r="H124" s="195">
        <f t="shared" si="90"/>
        <v>32</v>
      </c>
      <c r="I124" s="195">
        <f t="shared" si="91"/>
        <v>32</v>
      </c>
      <c r="J124" s="195">
        <f t="shared" si="92"/>
        <v>16</v>
      </c>
      <c r="K124" s="195">
        <f t="shared" si="93"/>
        <v>112</v>
      </c>
      <c r="L124" s="237">
        <v>320</v>
      </c>
      <c r="M124" s="195">
        <f t="shared" si="94"/>
        <v>128</v>
      </c>
      <c r="N124" s="195">
        <f t="shared" si="118"/>
        <v>32</v>
      </c>
      <c r="O124" s="195">
        <f t="shared" si="119"/>
        <v>32</v>
      </c>
      <c r="P124" s="195">
        <f t="shared" si="120"/>
        <v>16</v>
      </c>
      <c r="Q124" s="195">
        <f t="shared" si="121"/>
        <v>112</v>
      </c>
      <c r="R124" s="237">
        <v>320</v>
      </c>
      <c r="S124" s="195">
        <f t="shared" si="95"/>
        <v>128</v>
      </c>
      <c r="T124" s="195">
        <f t="shared" si="106"/>
        <v>32</v>
      </c>
      <c r="U124" s="195">
        <f t="shared" si="107"/>
        <v>32</v>
      </c>
      <c r="V124" s="195">
        <f t="shared" si="108"/>
        <v>16</v>
      </c>
      <c r="W124" s="195">
        <f t="shared" si="109"/>
        <v>112</v>
      </c>
      <c r="X124" s="237">
        <v>320</v>
      </c>
      <c r="Y124" s="195">
        <f t="shared" si="96"/>
        <v>128</v>
      </c>
      <c r="Z124" s="195">
        <f t="shared" si="122"/>
        <v>32</v>
      </c>
      <c r="AA124" s="195">
        <f t="shared" si="123"/>
        <v>32</v>
      </c>
      <c r="AB124" s="195">
        <f t="shared" si="124"/>
        <v>16</v>
      </c>
      <c r="AC124" s="195">
        <f t="shared" si="125"/>
        <v>112</v>
      </c>
      <c r="AD124" s="237">
        <v>320</v>
      </c>
      <c r="AE124" s="195">
        <f t="shared" si="101"/>
        <v>128</v>
      </c>
      <c r="AF124" s="195">
        <f t="shared" si="110"/>
        <v>32</v>
      </c>
      <c r="AG124" s="195">
        <f t="shared" si="111"/>
        <v>32</v>
      </c>
      <c r="AH124" s="195">
        <f t="shared" si="112"/>
        <v>16</v>
      </c>
      <c r="AI124" s="195">
        <f t="shared" si="113"/>
        <v>112</v>
      </c>
      <c r="AJ124" s="178">
        <v>0.06642380871176594</v>
      </c>
      <c r="AK124" s="176"/>
      <c r="AO124" s="80"/>
    </row>
    <row r="125" spans="1:41" s="2" customFormat="1" ht="12" customHeight="1">
      <c r="A125" s="273"/>
      <c r="B125" s="157" t="s">
        <v>30</v>
      </c>
      <c r="C125" s="273"/>
      <c r="D125" s="206">
        <v>15</v>
      </c>
      <c r="E125" s="167">
        <f t="shared" si="88"/>
        <v>5500</v>
      </c>
      <c r="F125" s="237">
        <v>1100</v>
      </c>
      <c r="G125" s="195">
        <f t="shared" si="89"/>
        <v>440</v>
      </c>
      <c r="H125" s="195">
        <f t="shared" si="90"/>
        <v>110</v>
      </c>
      <c r="I125" s="195">
        <f t="shared" si="91"/>
        <v>110</v>
      </c>
      <c r="J125" s="195">
        <f t="shared" si="92"/>
        <v>55</v>
      </c>
      <c r="K125" s="195">
        <f t="shared" si="93"/>
        <v>385</v>
      </c>
      <c r="L125" s="237">
        <v>1100</v>
      </c>
      <c r="M125" s="195">
        <f t="shared" si="94"/>
        <v>440</v>
      </c>
      <c r="N125" s="195">
        <f t="shared" si="118"/>
        <v>110</v>
      </c>
      <c r="O125" s="195">
        <f t="shared" si="119"/>
        <v>110</v>
      </c>
      <c r="P125" s="195">
        <f t="shared" si="120"/>
        <v>55</v>
      </c>
      <c r="Q125" s="195">
        <f t="shared" si="121"/>
        <v>385</v>
      </c>
      <c r="R125" s="237">
        <v>1100</v>
      </c>
      <c r="S125" s="195">
        <f t="shared" si="95"/>
        <v>440</v>
      </c>
      <c r="T125" s="195">
        <f t="shared" si="106"/>
        <v>110</v>
      </c>
      <c r="U125" s="195">
        <f t="shared" si="107"/>
        <v>110</v>
      </c>
      <c r="V125" s="195">
        <f t="shared" si="108"/>
        <v>55</v>
      </c>
      <c r="W125" s="195">
        <f t="shared" si="109"/>
        <v>385</v>
      </c>
      <c r="X125" s="237">
        <v>1100</v>
      </c>
      <c r="Y125" s="195">
        <f t="shared" si="96"/>
        <v>440</v>
      </c>
      <c r="Z125" s="195">
        <f t="shared" si="122"/>
        <v>110</v>
      </c>
      <c r="AA125" s="195">
        <f t="shared" si="123"/>
        <v>110</v>
      </c>
      <c r="AB125" s="195">
        <f t="shared" si="124"/>
        <v>55</v>
      </c>
      <c r="AC125" s="195">
        <f t="shared" si="125"/>
        <v>385</v>
      </c>
      <c r="AD125" s="237">
        <v>1100</v>
      </c>
      <c r="AE125" s="195">
        <f t="shared" si="101"/>
        <v>440</v>
      </c>
      <c r="AF125" s="195">
        <f t="shared" si="110"/>
        <v>110</v>
      </c>
      <c r="AG125" s="195">
        <f t="shared" si="111"/>
        <v>110</v>
      </c>
      <c r="AH125" s="195">
        <f t="shared" si="112"/>
        <v>55</v>
      </c>
      <c r="AI125" s="195">
        <f t="shared" si="113"/>
        <v>385</v>
      </c>
      <c r="AJ125" s="178">
        <v>0.3032802211845655</v>
      </c>
      <c r="AK125" s="176"/>
      <c r="AO125" s="80"/>
    </row>
    <row r="126" spans="1:41" s="5" customFormat="1" ht="12" customHeight="1">
      <c r="A126" s="273"/>
      <c r="B126" s="208" t="s">
        <v>127</v>
      </c>
      <c r="C126" s="273"/>
      <c r="D126" s="206">
        <v>0.5</v>
      </c>
      <c r="E126" s="167">
        <f t="shared" si="88"/>
        <v>200</v>
      </c>
      <c r="F126" s="237">
        <v>40</v>
      </c>
      <c r="G126" s="195">
        <f t="shared" si="89"/>
        <v>16</v>
      </c>
      <c r="H126" s="195">
        <f t="shared" si="90"/>
        <v>4</v>
      </c>
      <c r="I126" s="195">
        <f t="shared" si="91"/>
        <v>4</v>
      </c>
      <c r="J126" s="195">
        <f t="shared" si="92"/>
        <v>2</v>
      </c>
      <c r="K126" s="195">
        <f t="shared" si="93"/>
        <v>14</v>
      </c>
      <c r="L126" s="237">
        <v>40</v>
      </c>
      <c r="M126" s="195">
        <f t="shared" si="94"/>
        <v>16</v>
      </c>
      <c r="N126" s="195">
        <f t="shared" si="118"/>
        <v>4</v>
      </c>
      <c r="O126" s="195">
        <f t="shared" si="119"/>
        <v>4</v>
      </c>
      <c r="P126" s="195">
        <f t="shared" si="120"/>
        <v>2</v>
      </c>
      <c r="Q126" s="195">
        <f t="shared" si="121"/>
        <v>14</v>
      </c>
      <c r="R126" s="237">
        <v>40</v>
      </c>
      <c r="S126" s="195">
        <f t="shared" si="95"/>
        <v>16</v>
      </c>
      <c r="T126" s="195">
        <f t="shared" si="106"/>
        <v>4</v>
      </c>
      <c r="U126" s="195">
        <f t="shared" si="107"/>
        <v>4</v>
      </c>
      <c r="V126" s="195">
        <f t="shared" si="108"/>
        <v>2</v>
      </c>
      <c r="W126" s="195">
        <f t="shared" si="109"/>
        <v>14</v>
      </c>
      <c r="X126" s="237">
        <v>40</v>
      </c>
      <c r="Y126" s="195">
        <f t="shared" si="96"/>
        <v>16</v>
      </c>
      <c r="Z126" s="195">
        <f t="shared" si="122"/>
        <v>4</v>
      </c>
      <c r="AA126" s="195">
        <f t="shared" si="123"/>
        <v>4</v>
      </c>
      <c r="AB126" s="195">
        <f t="shared" si="124"/>
        <v>2</v>
      </c>
      <c r="AC126" s="195">
        <f t="shared" si="125"/>
        <v>14</v>
      </c>
      <c r="AD126" s="237">
        <v>40</v>
      </c>
      <c r="AE126" s="195">
        <f t="shared" si="101"/>
        <v>16</v>
      </c>
      <c r="AF126" s="195">
        <f t="shared" si="110"/>
        <v>4</v>
      </c>
      <c r="AG126" s="195">
        <f t="shared" si="111"/>
        <v>4</v>
      </c>
      <c r="AH126" s="195">
        <f t="shared" si="112"/>
        <v>2</v>
      </c>
      <c r="AI126" s="195">
        <f t="shared" si="113"/>
        <v>14</v>
      </c>
      <c r="AJ126" s="178">
        <v>0.00999152745521261</v>
      </c>
      <c r="AK126" s="176"/>
      <c r="AO126" s="80"/>
    </row>
    <row r="127" spans="1:41" s="5" customFormat="1" ht="12" customHeight="1">
      <c r="A127" s="273"/>
      <c r="B127" s="208" t="s">
        <v>32</v>
      </c>
      <c r="C127" s="273"/>
      <c r="D127" s="206">
        <v>5</v>
      </c>
      <c r="E127" s="167">
        <f t="shared" si="88"/>
        <v>1650</v>
      </c>
      <c r="F127" s="237">
        <v>330</v>
      </c>
      <c r="G127" s="195">
        <f t="shared" si="89"/>
        <v>132</v>
      </c>
      <c r="H127" s="195">
        <f t="shared" si="90"/>
        <v>33</v>
      </c>
      <c r="I127" s="195">
        <f t="shared" si="91"/>
        <v>33</v>
      </c>
      <c r="J127" s="195">
        <f t="shared" si="92"/>
        <v>16.5</v>
      </c>
      <c r="K127" s="195">
        <f t="shared" si="93"/>
        <v>115.49999999999999</v>
      </c>
      <c r="L127" s="237">
        <v>330</v>
      </c>
      <c r="M127" s="195">
        <f t="shared" si="94"/>
        <v>132</v>
      </c>
      <c r="N127" s="195">
        <f t="shared" si="118"/>
        <v>33</v>
      </c>
      <c r="O127" s="195">
        <f t="shared" si="119"/>
        <v>33</v>
      </c>
      <c r="P127" s="195">
        <f t="shared" si="120"/>
        <v>16.5</v>
      </c>
      <c r="Q127" s="195">
        <f t="shared" si="121"/>
        <v>115.49999999999999</v>
      </c>
      <c r="R127" s="237">
        <v>330</v>
      </c>
      <c r="S127" s="195">
        <f t="shared" si="95"/>
        <v>132</v>
      </c>
      <c r="T127" s="195">
        <f t="shared" si="106"/>
        <v>33</v>
      </c>
      <c r="U127" s="195">
        <f t="shared" si="107"/>
        <v>33</v>
      </c>
      <c r="V127" s="195">
        <f t="shared" si="108"/>
        <v>16.5</v>
      </c>
      <c r="W127" s="195">
        <f t="shared" si="109"/>
        <v>115.49999999999999</v>
      </c>
      <c r="X127" s="237">
        <v>330</v>
      </c>
      <c r="Y127" s="195">
        <f t="shared" si="96"/>
        <v>132</v>
      </c>
      <c r="Z127" s="195">
        <f t="shared" si="122"/>
        <v>33</v>
      </c>
      <c r="AA127" s="195">
        <f t="shared" si="123"/>
        <v>33</v>
      </c>
      <c r="AB127" s="195">
        <f t="shared" si="124"/>
        <v>16.5</v>
      </c>
      <c r="AC127" s="195">
        <f t="shared" si="125"/>
        <v>115.49999999999999</v>
      </c>
      <c r="AD127" s="237">
        <v>330</v>
      </c>
      <c r="AE127" s="195">
        <f t="shared" si="101"/>
        <v>132</v>
      </c>
      <c r="AF127" s="195">
        <f t="shared" si="110"/>
        <v>33</v>
      </c>
      <c r="AG127" s="195">
        <f t="shared" si="111"/>
        <v>33</v>
      </c>
      <c r="AH127" s="195">
        <f t="shared" si="112"/>
        <v>16.5</v>
      </c>
      <c r="AI127" s="195">
        <f t="shared" si="113"/>
        <v>115.49999999999999</v>
      </c>
      <c r="AJ127" s="178">
        <v>0.11899992622316156</v>
      </c>
      <c r="AK127" s="176"/>
      <c r="AO127" s="80"/>
    </row>
    <row r="128" spans="1:41" s="5" customFormat="1" ht="12" customHeight="1">
      <c r="A128" s="273"/>
      <c r="B128" s="208" t="s">
        <v>128</v>
      </c>
      <c r="C128" s="273"/>
      <c r="D128" s="206">
        <v>1.5</v>
      </c>
      <c r="E128" s="167">
        <f t="shared" si="88"/>
        <v>450</v>
      </c>
      <c r="F128" s="237">
        <v>90</v>
      </c>
      <c r="G128" s="195">
        <f t="shared" si="89"/>
        <v>36</v>
      </c>
      <c r="H128" s="195">
        <f t="shared" si="90"/>
        <v>9</v>
      </c>
      <c r="I128" s="195">
        <f t="shared" si="91"/>
        <v>9</v>
      </c>
      <c r="J128" s="195">
        <f t="shared" si="92"/>
        <v>4.5</v>
      </c>
      <c r="K128" s="195">
        <f t="shared" si="93"/>
        <v>31.499999999999996</v>
      </c>
      <c r="L128" s="237">
        <v>90</v>
      </c>
      <c r="M128" s="195">
        <f t="shared" si="94"/>
        <v>36</v>
      </c>
      <c r="N128" s="195">
        <f t="shared" si="118"/>
        <v>9</v>
      </c>
      <c r="O128" s="195">
        <f t="shared" si="119"/>
        <v>9</v>
      </c>
      <c r="P128" s="195">
        <f t="shared" si="120"/>
        <v>4.5</v>
      </c>
      <c r="Q128" s="195">
        <f t="shared" si="121"/>
        <v>31.499999999999996</v>
      </c>
      <c r="R128" s="237">
        <v>90</v>
      </c>
      <c r="S128" s="195">
        <f t="shared" si="95"/>
        <v>36</v>
      </c>
      <c r="T128" s="195">
        <f t="shared" si="106"/>
        <v>9</v>
      </c>
      <c r="U128" s="195">
        <f t="shared" si="107"/>
        <v>9</v>
      </c>
      <c r="V128" s="195">
        <f t="shared" si="108"/>
        <v>4.5</v>
      </c>
      <c r="W128" s="195">
        <f t="shared" si="109"/>
        <v>31.499999999999996</v>
      </c>
      <c r="X128" s="237">
        <v>90</v>
      </c>
      <c r="Y128" s="195">
        <f t="shared" si="96"/>
        <v>36</v>
      </c>
      <c r="Z128" s="195">
        <f t="shared" si="122"/>
        <v>9</v>
      </c>
      <c r="AA128" s="195">
        <f t="shared" si="123"/>
        <v>9</v>
      </c>
      <c r="AB128" s="195">
        <f t="shared" si="124"/>
        <v>4.5</v>
      </c>
      <c r="AC128" s="195">
        <f t="shared" si="125"/>
        <v>31.499999999999996</v>
      </c>
      <c r="AD128" s="237">
        <v>90</v>
      </c>
      <c r="AE128" s="195">
        <f t="shared" si="101"/>
        <v>36</v>
      </c>
      <c r="AF128" s="195">
        <f t="shared" si="110"/>
        <v>9</v>
      </c>
      <c r="AG128" s="195">
        <f t="shared" si="111"/>
        <v>9</v>
      </c>
      <c r="AH128" s="195">
        <f t="shared" si="112"/>
        <v>4.5</v>
      </c>
      <c r="AI128" s="195">
        <f t="shared" si="113"/>
        <v>31.499999999999996</v>
      </c>
      <c r="AJ128" s="178">
        <v>0.036229008804002746</v>
      </c>
      <c r="AK128" s="176"/>
      <c r="AO128" s="80"/>
    </row>
    <row r="129" spans="1:41" s="5" customFormat="1" ht="12" customHeight="1">
      <c r="A129" s="273"/>
      <c r="B129" s="208" t="s">
        <v>129</v>
      </c>
      <c r="C129" s="273"/>
      <c r="D129" s="206">
        <v>1.5</v>
      </c>
      <c r="E129" s="167">
        <f t="shared" si="88"/>
        <v>450</v>
      </c>
      <c r="F129" s="237">
        <v>90</v>
      </c>
      <c r="G129" s="195">
        <f t="shared" si="89"/>
        <v>36</v>
      </c>
      <c r="H129" s="195">
        <f t="shared" si="90"/>
        <v>9</v>
      </c>
      <c r="I129" s="195">
        <f t="shared" si="91"/>
        <v>9</v>
      </c>
      <c r="J129" s="195">
        <f t="shared" si="92"/>
        <v>4.5</v>
      </c>
      <c r="K129" s="195">
        <f t="shared" si="93"/>
        <v>31.499999999999996</v>
      </c>
      <c r="L129" s="237">
        <v>90</v>
      </c>
      <c r="M129" s="195">
        <f t="shared" si="94"/>
        <v>36</v>
      </c>
      <c r="N129" s="195">
        <f t="shared" si="118"/>
        <v>9</v>
      </c>
      <c r="O129" s="195">
        <f t="shared" si="119"/>
        <v>9</v>
      </c>
      <c r="P129" s="195">
        <f t="shared" si="120"/>
        <v>4.5</v>
      </c>
      <c r="Q129" s="195">
        <f t="shared" si="121"/>
        <v>31.499999999999996</v>
      </c>
      <c r="R129" s="237">
        <v>90</v>
      </c>
      <c r="S129" s="195">
        <f t="shared" si="95"/>
        <v>36</v>
      </c>
      <c r="T129" s="195">
        <f t="shared" si="106"/>
        <v>9</v>
      </c>
      <c r="U129" s="195">
        <f t="shared" si="107"/>
        <v>9</v>
      </c>
      <c r="V129" s="195">
        <f t="shared" si="108"/>
        <v>4.5</v>
      </c>
      <c r="W129" s="195">
        <f t="shared" si="109"/>
        <v>31.499999999999996</v>
      </c>
      <c r="X129" s="237">
        <v>90</v>
      </c>
      <c r="Y129" s="195">
        <f t="shared" si="96"/>
        <v>36</v>
      </c>
      <c r="Z129" s="195">
        <f t="shared" si="122"/>
        <v>9</v>
      </c>
      <c r="AA129" s="195">
        <f t="shared" si="123"/>
        <v>9</v>
      </c>
      <c r="AB129" s="195">
        <f t="shared" si="124"/>
        <v>4.5</v>
      </c>
      <c r="AC129" s="195">
        <f t="shared" si="125"/>
        <v>31.499999999999996</v>
      </c>
      <c r="AD129" s="237">
        <v>90</v>
      </c>
      <c r="AE129" s="195">
        <f t="shared" si="101"/>
        <v>36</v>
      </c>
      <c r="AF129" s="195">
        <f t="shared" si="110"/>
        <v>9</v>
      </c>
      <c r="AG129" s="195">
        <f t="shared" si="111"/>
        <v>9</v>
      </c>
      <c r="AH129" s="195">
        <f t="shared" si="112"/>
        <v>4.5</v>
      </c>
      <c r="AI129" s="195">
        <f t="shared" si="113"/>
        <v>31.499999999999996</v>
      </c>
      <c r="AJ129" s="178">
        <v>0.04192176537689412</v>
      </c>
      <c r="AK129" s="176"/>
      <c r="AO129" s="80"/>
    </row>
    <row r="130" spans="1:41" s="5" customFormat="1" ht="12" customHeight="1">
      <c r="A130" s="273"/>
      <c r="B130" s="208" t="s">
        <v>41</v>
      </c>
      <c r="C130" s="273"/>
      <c r="D130" s="206">
        <v>2</v>
      </c>
      <c r="E130" s="167">
        <f t="shared" si="88"/>
        <v>550</v>
      </c>
      <c r="F130" s="237">
        <v>110</v>
      </c>
      <c r="G130" s="195">
        <f t="shared" si="89"/>
        <v>44</v>
      </c>
      <c r="H130" s="195">
        <f t="shared" si="90"/>
        <v>11</v>
      </c>
      <c r="I130" s="195">
        <f t="shared" si="91"/>
        <v>11</v>
      </c>
      <c r="J130" s="195">
        <f t="shared" si="92"/>
        <v>5.5</v>
      </c>
      <c r="K130" s="195">
        <f t="shared" si="93"/>
        <v>38.5</v>
      </c>
      <c r="L130" s="237">
        <v>110</v>
      </c>
      <c r="M130" s="195">
        <f t="shared" si="94"/>
        <v>44</v>
      </c>
      <c r="N130" s="195">
        <f t="shared" si="118"/>
        <v>11</v>
      </c>
      <c r="O130" s="195">
        <f t="shared" si="119"/>
        <v>11</v>
      </c>
      <c r="P130" s="195">
        <f t="shared" si="120"/>
        <v>5.5</v>
      </c>
      <c r="Q130" s="195">
        <f t="shared" si="121"/>
        <v>38.5</v>
      </c>
      <c r="R130" s="237">
        <v>110</v>
      </c>
      <c r="S130" s="195">
        <f t="shared" si="95"/>
        <v>44</v>
      </c>
      <c r="T130" s="195">
        <f t="shared" si="106"/>
        <v>11</v>
      </c>
      <c r="U130" s="195">
        <f t="shared" si="107"/>
        <v>11</v>
      </c>
      <c r="V130" s="195">
        <f t="shared" si="108"/>
        <v>5.5</v>
      </c>
      <c r="W130" s="195">
        <f t="shared" si="109"/>
        <v>38.5</v>
      </c>
      <c r="X130" s="237">
        <v>110</v>
      </c>
      <c r="Y130" s="195">
        <f t="shared" si="96"/>
        <v>44</v>
      </c>
      <c r="Z130" s="195">
        <f t="shared" si="122"/>
        <v>11</v>
      </c>
      <c r="AA130" s="195">
        <f t="shared" si="123"/>
        <v>11</v>
      </c>
      <c r="AB130" s="195">
        <f t="shared" si="124"/>
        <v>5.5</v>
      </c>
      <c r="AC130" s="195">
        <f t="shared" si="125"/>
        <v>38.5</v>
      </c>
      <c r="AD130" s="237">
        <v>110</v>
      </c>
      <c r="AE130" s="195">
        <f t="shared" si="101"/>
        <v>44</v>
      </c>
      <c r="AF130" s="195">
        <f t="shared" si="110"/>
        <v>11</v>
      </c>
      <c r="AG130" s="195">
        <f t="shared" si="111"/>
        <v>11</v>
      </c>
      <c r="AH130" s="195">
        <f t="shared" si="112"/>
        <v>5.5</v>
      </c>
      <c r="AI130" s="195">
        <f t="shared" si="113"/>
        <v>38.5</v>
      </c>
      <c r="AJ130" s="178">
        <v>0.023265279726851773</v>
      </c>
      <c r="AK130" s="176"/>
      <c r="AO130" s="80"/>
    </row>
    <row r="131" spans="1:41" s="5" customFormat="1" ht="12" customHeight="1">
      <c r="A131" s="273"/>
      <c r="B131" s="208" t="s">
        <v>130</v>
      </c>
      <c r="C131" s="273"/>
      <c r="D131" s="206">
        <v>2</v>
      </c>
      <c r="E131" s="167">
        <f t="shared" si="88"/>
        <v>600</v>
      </c>
      <c r="F131" s="237">
        <v>120</v>
      </c>
      <c r="G131" s="195">
        <f t="shared" si="89"/>
        <v>48</v>
      </c>
      <c r="H131" s="195">
        <f t="shared" si="90"/>
        <v>12</v>
      </c>
      <c r="I131" s="195">
        <f t="shared" si="91"/>
        <v>12</v>
      </c>
      <c r="J131" s="195">
        <f t="shared" si="92"/>
        <v>6</v>
      </c>
      <c r="K131" s="195">
        <f t="shared" si="93"/>
        <v>42</v>
      </c>
      <c r="L131" s="237">
        <v>120</v>
      </c>
      <c r="M131" s="195">
        <f t="shared" si="94"/>
        <v>48</v>
      </c>
      <c r="N131" s="195">
        <f t="shared" si="118"/>
        <v>12</v>
      </c>
      <c r="O131" s="195">
        <f t="shared" si="119"/>
        <v>12</v>
      </c>
      <c r="P131" s="195">
        <f t="shared" si="120"/>
        <v>6</v>
      </c>
      <c r="Q131" s="195">
        <f t="shared" si="121"/>
        <v>42</v>
      </c>
      <c r="R131" s="237">
        <v>120</v>
      </c>
      <c r="S131" s="195">
        <f t="shared" si="95"/>
        <v>48</v>
      </c>
      <c r="T131" s="195">
        <f t="shared" si="106"/>
        <v>12</v>
      </c>
      <c r="U131" s="195">
        <f t="shared" si="107"/>
        <v>12</v>
      </c>
      <c r="V131" s="195">
        <f t="shared" si="108"/>
        <v>6</v>
      </c>
      <c r="W131" s="195">
        <f t="shared" si="109"/>
        <v>42</v>
      </c>
      <c r="X131" s="237">
        <v>120</v>
      </c>
      <c r="Y131" s="195">
        <f t="shared" si="96"/>
        <v>48</v>
      </c>
      <c r="Z131" s="195">
        <f t="shared" si="122"/>
        <v>12</v>
      </c>
      <c r="AA131" s="195">
        <f t="shared" si="123"/>
        <v>12</v>
      </c>
      <c r="AB131" s="195">
        <f t="shared" si="124"/>
        <v>6</v>
      </c>
      <c r="AC131" s="195">
        <f t="shared" si="125"/>
        <v>42</v>
      </c>
      <c r="AD131" s="237">
        <v>120</v>
      </c>
      <c r="AE131" s="195">
        <f t="shared" si="101"/>
        <v>48</v>
      </c>
      <c r="AF131" s="195">
        <f t="shared" si="110"/>
        <v>12</v>
      </c>
      <c r="AG131" s="195">
        <f t="shared" si="111"/>
        <v>12</v>
      </c>
      <c r="AH131" s="195">
        <f t="shared" si="112"/>
        <v>6</v>
      </c>
      <c r="AI131" s="195">
        <f t="shared" si="113"/>
        <v>42</v>
      </c>
      <c r="AJ131" s="178">
        <v>0.033834376584103064</v>
      </c>
      <c r="AK131" s="176"/>
      <c r="AO131" s="80"/>
    </row>
    <row r="132" spans="1:41" s="5" customFormat="1" ht="12" customHeight="1">
      <c r="A132" s="273"/>
      <c r="B132" s="208" t="s">
        <v>43</v>
      </c>
      <c r="C132" s="273"/>
      <c r="D132" s="206">
        <v>3</v>
      </c>
      <c r="E132" s="167">
        <f t="shared" si="88"/>
        <v>1050</v>
      </c>
      <c r="F132" s="237">
        <v>210</v>
      </c>
      <c r="G132" s="195">
        <f t="shared" si="89"/>
        <v>84</v>
      </c>
      <c r="H132" s="195">
        <f t="shared" si="90"/>
        <v>21</v>
      </c>
      <c r="I132" s="195">
        <f t="shared" si="91"/>
        <v>21</v>
      </c>
      <c r="J132" s="195">
        <f t="shared" si="92"/>
        <v>10.5</v>
      </c>
      <c r="K132" s="195">
        <f t="shared" si="93"/>
        <v>73.5</v>
      </c>
      <c r="L132" s="237">
        <v>210</v>
      </c>
      <c r="M132" s="195">
        <f t="shared" si="94"/>
        <v>84</v>
      </c>
      <c r="N132" s="195">
        <f t="shared" si="118"/>
        <v>21</v>
      </c>
      <c r="O132" s="195">
        <f t="shared" si="119"/>
        <v>21</v>
      </c>
      <c r="P132" s="195">
        <f t="shared" si="120"/>
        <v>10.5</v>
      </c>
      <c r="Q132" s="195">
        <f t="shared" si="121"/>
        <v>73.5</v>
      </c>
      <c r="R132" s="237">
        <v>210</v>
      </c>
      <c r="S132" s="195">
        <f t="shared" si="95"/>
        <v>84</v>
      </c>
      <c r="T132" s="195">
        <f t="shared" si="106"/>
        <v>21</v>
      </c>
      <c r="U132" s="195">
        <f t="shared" si="107"/>
        <v>21</v>
      </c>
      <c r="V132" s="195">
        <f t="shared" si="108"/>
        <v>10.5</v>
      </c>
      <c r="W132" s="195">
        <f t="shared" si="109"/>
        <v>73.5</v>
      </c>
      <c r="X132" s="237">
        <v>210</v>
      </c>
      <c r="Y132" s="195">
        <f t="shared" si="96"/>
        <v>84</v>
      </c>
      <c r="Z132" s="195">
        <f t="shared" si="122"/>
        <v>21</v>
      </c>
      <c r="AA132" s="195">
        <f t="shared" si="123"/>
        <v>21</v>
      </c>
      <c r="AB132" s="195">
        <f t="shared" si="124"/>
        <v>10.5</v>
      </c>
      <c r="AC132" s="195">
        <f t="shared" si="125"/>
        <v>73.5</v>
      </c>
      <c r="AD132" s="237">
        <v>210</v>
      </c>
      <c r="AE132" s="195">
        <f t="shared" si="101"/>
        <v>84</v>
      </c>
      <c r="AF132" s="195">
        <f t="shared" si="110"/>
        <v>21</v>
      </c>
      <c r="AG132" s="195">
        <f t="shared" si="111"/>
        <v>21</v>
      </c>
      <c r="AH132" s="195">
        <f t="shared" si="112"/>
        <v>10.5</v>
      </c>
      <c r="AI132" s="195">
        <f t="shared" si="113"/>
        <v>73.5</v>
      </c>
      <c r="AJ132" s="178">
        <v>0.07180895583576445</v>
      </c>
      <c r="AK132" s="176"/>
      <c r="AO132" s="80"/>
    </row>
    <row r="133" spans="1:41" s="5" customFormat="1" ht="12" customHeight="1">
      <c r="A133" s="273"/>
      <c r="B133" s="208" t="s">
        <v>33</v>
      </c>
      <c r="C133" s="273"/>
      <c r="D133" s="206">
        <v>3.5</v>
      </c>
      <c r="E133" s="167">
        <f t="shared" si="88"/>
        <v>1050</v>
      </c>
      <c r="F133" s="237">
        <v>210</v>
      </c>
      <c r="G133" s="195">
        <f t="shared" si="89"/>
        <v>84</v>
      </c>
      <c r="H133" s="195">
        <f t="shared" si="90"/>
        <v>21</v>
      </c>
      <c r="I133" s="195">
        <f t="shared" si="91"/>
        <v>21</v>
      </c>
      <c r="J133" s="195">
        <f t="shared" si="92"/>
        <v>10.5</v>
      </c>
      <c r="K133" s="195">
        <f t="shared" si="93"/>
        <v>73.5</v>
      </c>
      <c r="L133" s="237">
        <v>210</v>
      </c>
      <c r="M133" s="195">
        <f t="shared" si="94"/>
        <v>84</v>
      </c>
      <c r="N133" s="195">
        <f t="shared" si="118"/>
        <v>21</v>
      </c>
      <c r="O133" s="195">
        <f t="shared" si="119"/>
        <v>21</v>
      </c>
      <c r="P133" s="195">
        <f t="shared" si="120"/>
        <v>10.5</v>
      </c>
      <c r="Q133" s="195">
        <f t="shared" si="121"/>
        <v>73.5</v>
      </c>
      <c r="R133" s="237">
        <v>210</v>
      </c>
      <c r="S133" s="195">
        <f t="shared" si="95"/>
        <v>84</v>
      </c>
      <c r="T133" s="195">
        <f t="shared" si="106"/>
        <v>21</v>
      </c>
      <c r="U133" s="195">
        <f t="shared" si="107"/>
        <v>21</v>
      </c>
      <c r="V133" s="195">
        <f t="shared" si="108"/>
        <v>10.5</v>
      </c>
      <c r="W133" s="195">
        <f t="shared" si="109"/>
        <v>73.5</v>
      </c>
      <c r="X133" s="237">
        <v>210</v>
      </c>
      <c r="Y133" s="195">
        <f t="shared" si="96"/>
        <v>84</v>
      </c>
      <c r="Z133" s="195">
        <f t="shared" si="122"/>
        <v>21</v>
      </c>
      <c r="AA133" s="195">
        <f t="shared" si="123"/>
        <v>21</v>
      </c>
      <c r="AB133" s="195">
        <f t="shared" si="124"/>
        <v>10.5</v>
      </c>
      <c r="AC133" s="195">
        <f t="shared" si="125"/>
        <v>73.5</v>
      </c>
      <c r="AD133" s="237">
        <v>210</v>
      </c>
      <c r="AE133" s="195">
        <f t="shared" si="101"/>
        <v>84</v>
      </c>
      <c r="AF133" s="195">
        <f t="shared" si="110"/>
        <v>21</v>
      </c>
      <c r="AG133" s="195">
        <f t="shared" si="111"/>
        <v>21</v>
      </c>
      <c r="AH133" s="195">
        <f t="shared" si="112"/>
        <v>10.5</v>
      </c>
      <c r="AI133" s="195">
        <f t="shared" si="113"/>
        <v>73.5</v>
      </c>
      <c r="AJ133" s="178">
        <v>0.0691063629576973</v>
      </c>
      <c r="AK133" s="176"/>
      <c r="AO133" s="80"/>
    </row>
    <row r="134" spans="1:40" s="9" customFormat="1" ht="12" customHeight="1">
      <c r="A134" s="273"/>
      <c r="B134" s="212" t="s">
        <v>169</v>
      </c>
      <c r="C134" s="212"/>
      <c r="D134" s="225">
        <f>SUM(D103:D133)</f>
        <v>400</v>
      </c>
      <c r="E134" s="225">
        <f>SUM(E103:E133)</f>
        <v>164000</v>
      </c>
      <c r="F134" s="225">
        <f>SUM(F103:F133)</f>
        <v>32800</v>
      </c>
      <c r="G134" s="225">
        <f aca="true" t="shared" si="126" ref="G134:AI134">SUM(G103:G133)</f>
        <v>13120</v>
      </c>
      <c r="H134" s="225">
        <f t="shared" si="126"/>
        <v>3280</v>
      </c>
      <c r="I134" s="225">
        <f t="shared" si="126"/>
        <v>3280</v>
      </c>
      <c r="J134" s="225">
        <f t="shared" si="126"/>
        <v>1640</v>
      </c>
      <c r="K134" s="225">
        <f t="shared" si="126"/>
        <v>11480</v>
      </c>
      <c r="L134" s="225">
        <f t="shared" si="126"/>
        <v>32800</v>
      </c>
      <c r="M134" s="225">
        <f t="shared" si="126"/>
        <v>13120</v>
      </c>
      <c r="N134" s="225">
        <f t="shared" si="126"/>
        <v>3280</v>
      </c>
      <c r="O134" s="225">
        <f t="shared" si="126"/>
        <v>3280</v>
      </c>
      <c r="P134" s="225">
        <f t="shared" si="126"/>
        <v>1640</v>
      </c>
      <c r="Q134" s="225">
        <f t="shared" si="126"/>
        <v>11480</v>
      </c>
      <c r="R134" s="225">
        <f t="shared" si="126"/>
        <v>32800</v>
      </c>
      <c r="S134" s="225">
        <f t="shared" si="126"/>
        <v>13120</v>
      </c>
      <c r="T134" s="225">
        <f t="shared" si="126"/>
        <v>3280</v>
      </c>
      <c r="U134" s="225">
        <f t="shared" si="126"/>
        <v>3280</v>
      </c>
      <c r="V134" s="225">
        <f t="shared" si="126"/>
        <v>1640</v>
      </c>
      <c r="W134" s="225">
        <f t="shared" si="126"/>
        <v>11480</v>
      </c>
      <c r="X134" s="225">
        <f t="shared" si="126"/>
        <v>32800</v>
      </c>
      <c r="Y134" s="225">
        <f t="shared" si="126"/>
        <v>13120</v>
      </c>
      <c r="Z134" s="225">
        <f t="shared" si="126"/>
        <v>3280</v>
      </c>
      <c r="AA134" s="225">
        <f t="shared" si="126"/>
        <v>3280</v>
      </c>
      <c r="AB134" s="225">
        <f t="shared" si="126"/>
        <v>1640</v>
      </c>
      <c r="AC134" s="225">
        <f t="shared" si="126"/>
        <v>11480</v>
      </c>
      <c r="AD134" s="225">
        <f t="shared" si="126"/>
        <v>32800</v>
      </c>
      <c r="AE134" s="225">
        <f t="shared" si="126"/>
        <v>13120</v>
      </c>
      <c r="AF134" s="225">
        <f t="shared" si="126"/>
        <v>3280</v>
      </c>
      <c r="AG134" s="225">
        <f t="shared" si="126"/>
        <v>3280</v>
      </c>
      <c r="AH134" s="225">
        <f t="shared" si="126"/>
        <v>1640</v>
      </c>
      <c r="AI134" s="225">
        <f t="shared" si="126"/>
        <v>11480</v>
      </c>
      <c r="AJ134" s="238">
        <f>SUM(AJ103:AJ133)</f>
        <v>12.885251539082114</v>
      </c>
      <c r="AK134" s="177"/>
      <c r="AL134" s="79"/>
      <c r="AN134" s="34"/>
    </row>
    <row r="135" spans="1:40" s="146" customFormat="1" ht="24" customHeight="1">
      <c r="A135" s="273"/>
      <c r="B135" s="139" t="s">
        <v>109</v>
      </c>
      <c r="C135" s="140" t="s">
        <v>230</v>
      </c>
      <c r="D135" s="167">
        <v>100</v>
      </c>
      <c r="E135" s="167">
        <f aca="true" t="shared" si="127" ref="E135:E140">F135+L135+R135+X135+AD135</f>
        <v>40000</v>
      </c>
      <c r="F135" s="167">
        <v>8000</v>
      </c>
      <c r="G135" s="161">
        <f t="shared" si="89"/>
        <v>3200</v>
      </c>
      <c r="H135" s="161"/>
      <c r="I135" s="161">
        <f aca="true" t="shared" si="128" ref="I135:I142">F135*0.1</f>
        <v>800</v>
      </c>
      <c r="J135" s="161">
        <f aca="true" t="shared" si="129" ref="J135:J142">F135*0.05</f>
        <v>400</v>
      </c>
      <c r="K135" s="161">
        <f>F135*0.45</f>
        <v>3600</v>
      </c>
      <c r="L135" s="167">
        <v>8000</v>
      </c>
      <c r="M135" s="161">
        <f aca="true" t="shared" si="130" ref="M135:M142">L135*0.4</f>
        <v>3200</v>
      </c>
      <c r="N135" s="161"/>
      <c r="O135" s="161">
        <f aca="true" t="shared" si="131" ref="O135:O142">L135*0.1</f>
        <v>800</v>
      </c>
      <c r="P135" s="161">
        <f aca="true" t="shared" si="132" ref="P135:P142">L135*0.05</f>
        <v>400</v>
      </c>
      <c r="Q135" s="161">
        <f>L135*0.45</f>
        <v>3600</v>
      </c>
      <c r="R135" s="167">
        <v>8000</v>
      </c>
      <c r="S135" s="161">
        <f aca="true" t="shared" si="133" ref="S135:S142">R135*0.4</f>
        <v>3200</v>
      </c>
      <c r="T135" s="161"/>
      <c r="U135" s="161">
        <f aca="true" t="shared" si="134" ref="U135:U142">R135*0.1</f>
        <v>800</v>
      </c>
      <c r="V135" s="161">
        <f aca="true" t="shared" si="135" ref="V135:V142">R135*0.05</f>
        <v>400</v>
      </c>
      <c r="W135" s="161">
        <f>R135*0.45</f>
        <v>3600</v>
      </c>
      <c r="X135" s="167">
        <v>8000</v>
      </c>
      <c r="Y135" s="161">
        <f aca="true" t="shared" si="136" ref="Y135:Y142">X135*0.4</f>
        <v>3200</v>
      </c>
      <c r="Z135" s="161"/>
      <c r="AA135" s="161">
        <f aca="true" t="shared" si="137" ref="AA135:AA142">X135*0.1</f>
        <v>800</v>
      </c>
      <c r="AB135" s="161">
        <f aca="true" t="shared" si="138" ref="AB135:AB142">X135*0.05</f>
        <v>400</v>
      </c>
      <c r="AC135" s="161">
        <f>X135*0.45</f>
        <v>3600</v>
      </c>
      <c r="AD135" s="167">
        <v>8000</v>
      </c>
      <c r="AE135" s="161">
        <f aca="true" t="shared" si="139" ref="AE135:AE142">AD135*0.4</f>
        <v>3200</v>
      </c>
      <c r="AF135" s="161"/>
      <c r="AG135" s="161">
        <f aca="true" t="shared" si="140" ref="AG135:AG142">AD135*0.1</f>
        <v>800</v>
      </c>
      <c r="AH135" s="161">
        <f aca="true" t="shared" si="141" ref="AH135:AH142">AD135*0.05</f>
        <v>400</v>
      </c>
      <c r="AI135" s="161">
        <f>AD135*0.45</f>
        <v>3600</v>
      </c>
      <c r="AJ135" s="180">
        <v>5.85</v>
      </c>
      <c r="AK135" s="144"/>
      <c r="AL135" s="145"/>
      <c r="AN135" s="137"/>
    </row>
    <row r="136" spans="1:40" s="146" customFormat="1" ht="24" customHeight="1">
      <c r="A136" s="273"/>
      <c r="B136" s="139" t="s">
        <v>109</v>
      </c>
      <c r="C136" s="140" t="s">
        <v>110</v>
      </c>
      <c r="D136" s="167">
        <v>120</v>
      </c>
      <c r="E136" s="167">
        <f t="shared" si="127"/>
        <v>48000</v>
      </c>
      <c r="F136" s="167">
        <v>9600</v>
      </c>
      <c r="G136" s="161">
        <f t="shared" si="89"/>
        <v>3840</v>
      </c>
      <c r="H136" s="161"/>
      <c r="I136" s="161">
        <f t="shared" si="128"/>
        <v>960</v>
      </c>
      <c r="J136" s="227">
        <f t="shared" si="129"/>
        <v>480</v>
      </c>
      <c r="K136" s="161">
        <f aca="true" t="shared" si="142" ref="K136:K142">F136*0.45</f>
        <v>4320</v>
      </c>
      <c r="L136" s="167">
        <v>9600</v>
      </c>
      <c r="M136" s="161">
        <f t="shared" si="130"/>
        <v>3840</v>
      </c>
      <c r="N136" s="161"/>
      <c r="O136" s="161">
        <f t="shared" si="131"/>
        <v>960</v>
      </c>
      <c r="P136" s="161">
        <f t="shared" si="132"/>
        <v>480</v>
      </c>
      <c r="Q136" s="161">
        <f aca="true" t="shared" si="143" ref="Q136:Q142">L136*0.45</f>
        <v>4320</v>
      </c>
      <c r="R136" s="167">
        <v>9600</v>
      </c>
      <c r="S136" s="161">
        <f t="shared" si="133"/>
        <v>3840</v>
      </c>
      <c r="T136" s="161"/>
      <c r="U136" s="161">
        <f t="shared" si="134"/>
        <v>960</v>
      </c>
      <c r="V136" s="161">
        <f t="shared" si="135"/>
        <v>480</v>
      </c>
      <c r="W136" s="161">
        <f aca="true" t="shared" si="144" ref="W136:W142">R136*0.45</f>
        <v>4320</v>
      </c>
      <c r="X136" s="167">
        <v>9600</v>
      </c>
      <c r="Y136" s="161">
        <f t="shared" si="136"/>
        <v>3840</v>
      </c>
      <c r="Z136" s="161"/>
      <c r="AA136" s="161">
        <f t="shared" si="137"/>
        <v>960</v>
      </c>
      <c r="AB136" s="161">
        <f t="shared" si="138"/>
        <v>480</v>
      </c>
      <c r="AC136" s="161">
        <f aca="true" t="shared" si="145" ref="AC136:AC142">X136*0.45</f>
        <v>4320</v>
      </c>
      <c r="AD136" s="167">
        <v>9600</v>
      </c>
      <c r="AE136" s="161">
        <f t="shared" si="139"/>
        <v>3840</v>
      </c>
      <c r="AF136" s="161"/>
      <c r="AG136" s="161">
        <f t="shared" si="140"/>
        <v>960</v>
      </c>
      <c r="AH136" s="161">
        <f t="shared" si="141"/>
        <v>480</v>
      </c>
      <c r="AI136" s="161">
        <f aca="true" t="shared" si="146" ref="AI136:AI142">AD136*0.45</f>
        <v>4320</v>
      </c>
      <c r="AJ136" s="180">
        <v>2.713</v>
      </c>
      <c r="AK136" s="144"/>
      <c r="AL136" s="145"/>
      <c r="AN136" s="137"/>
    </row>
    <row r="137" spans="1:40" s="146" customFormat="1" ht="36" customHeight="1">
      <c r="A137" s="273"/>
      <c r="B137" s="139" t="s">
        <v>113</v>
      </c>
      <c r="C137" s="140" t="s">
        <v>124</v>
      </c>
      <c r="D137" s="167">
        <v>400</v>
      </c>
      <c r="E137" s="167">
        <f t="shared" si="127"/>
        <v>160000</v>
      </c>
      <c r="F137" s="167">
        <v>32000</v>
      </c>
      <c r="G137" s="161">
        <f t="shared" si="89"/>
        <v>12800</v>
      </c>
      <c r="H137" s="161"/>
      <c r="I137" s="161">
        <f t="shared" si="128"/>
        <v>3200</v>
      </c>
      <c r="J137" s="161">
        <f t="shared" si="129"/>
        <v>1600</v>
      </c>
      <c r="K137" s="161">
        <f t="shared" si="142"/>
        <v>14400</v>
      </c>
      <c r="L137" s="167">
        <v>32000</v>
      </c>
      <c r="M137" s="161">
        <f t="shared" si="130"/>
        <v>12800</v>
      </c>
      <c r="N137" s="161"/>
      <c r="O137" s="161">
        <f t="shared" si="131"/>
        <v>3200</v>
      </c>
      <c r="P137" s="161">
        <f t="shared" si="132"/>
        <v>1600</v>
      </c>
      <c r="Q137" s="161">
        <f t="shared" si="143"/>
        <v>14400</v>
      </c>
      <c r="R137" s="167">
        <v>32000</v>
      </c>
      <c r="S137" s="161">
        <f t="shared" si="133"/>
        <v>12800</v>
      </c>
      <c r="T137" s="161"/>
      <c r="U137" s="161">
        <f t="shared" si="134"/>
        <v>3200</v>
      </c>
      <c r="V137" s="161">
        <f t="shared" si="135"/>
        <v>1600</v>
      </c>
      <c r="W137" s="161">
        <f t="shared" si="144"/>
        <v>14400</v>
      </c>
      <c r="X137" s="167">
        <v>32000</v>
      </c>
      <c r="Y137" s="161">
        <f t="shared" si="136"/>
        <v>12800</v>
      </c>
      <c r="Z137" s="161"/>
      <c r="AA137" s="161">
        <f t="shared" si="137"/>
        <v>3200</v>
      </c>
      <c r="AB137" s="161">
        <f t="shared" si="138"/>
        <v>1600</v>
      </c>
      <c r="AC137" s="161">
        <f t="shared" si="145"/>
        <v>14400</v>
      </c>
      <c r="AD137" s="167">
        <v>32000</v>
      </c>
      <c r="AE137" s="161">
        <f t="shared" si="139"/>
        <v>12800</v>
      </c>
      <c r="AF137" s="161"/>
      <c r="AG137" s="161">
        <f t="shared" si="140"/>
        <v>3200</v>
      </c>
      <c r="AH137" s="161">
        <f t="shared" si="141"/>
        <v>1600</v>
      </c>
      <c r="AI137" s="161">
        <f t="shared" si="146"/>
        <v>14400</v>
      </c>
      <c r="AJ137" s="180">
        <v>19.148</v>
      </c>
      <c r="AK137" s="144"/>
      <c r="AL137" s="145"/>
      <c r="AN137" s="137"/>
    </row>
    <row r="138" spans="1:40" s="146" customFormat="1" ht="24" customHeight="1">
      <c r="A138" s="273"/>
      <c r="B138" s="139" t="s">
        <v>113</v>
      </c>
      <c r="C138" s="140" t="s">
        <v>117</v>
      </c>
      <c r="D138" s="167">
        <v>220</v>
      </c>
      <c r="E138" s="167">
        <f t="shared" si="127"/>
        <v>88000</v>
      </c>
      <c r="F138" s="167">
        <v>20000</v>
      </c>
      <c r="G138" s="161">
        <f t="shared" si="89"/>
        <v>8000</v>
      </c>
      <c r="H138" s="161"/>
      <c r="I138" s="161">
        <f t="shared" si="128"/>
        <v>2000</v>
      </c>
      <c r="J138" s="160">
        <f t="shared" si="129"/>
        <v>1000</v>
      </c>
      <c r="K138" s="161">
        <f t="shared" si="142"/>
        <v>9000</v>
      </c>
      <c r="L138" s="167">
        <v>17000</v>
      </c>
      <c r="M138" s="161">
        <f t="shared" si="130"/>
        <v>6800</v>
      </c>
      <c r="N138" s="161"/>
      <c r="O138" s="161">
        <f t="shared" si="131"/>
        <v>1700</v>
      </c>
      <c r="P138" s="161">
        <f t="shared" si="132"/>
        <v>850</v>
      </c>
      <c r="Q138" s="161">
        <f t="shared" si="143"/>
        <v>7650</v>
      </c>
      <c r="R138" s="167">
        <v>18000</v>
      </c>
      <c r="S138" s="161">
        <f t="shared" si="133"/>
        <v>7200</v>
      </c>
      <c r="T138" s="161"/>
      <c r="U138" s="161">
        <f t="shared" si="134"/>
        <v>1800</v>
      </c>
      <c r="V138" s="161">
        <f t="shared" si="135"/>
        <v>900</v>
      </c>
      <c r="W138" s="161">
        <f t="shared" si="144"/>
        <v>8100</v>
      </c>
      <c r="X138" s="167">
        <v>17000</v>
      </c>
      <c r="Y138" s="161">
        <f t="shared" si="136"/>
        <v>6800</v>
      </c>
      <c r="Z138" s="161"/>
      <c r="AA138" s="161">
        <f t="shared" si="137"/>
        <v>1700</v>
      </c>
      <c r="AB138" s="161">
        <f t="shared" si="138"/>
        <v>850</v>
      </c>
      <c r="AC138" s="161">
        <f t="shared" si="145"/>
        <v>7650</v>
      </c>
      <c r="AD138" s="167">
        <v>16000</v>
      </c>
      <c r="AE138" s="161">
        <f t="shared" si="139"/>
        <v>6400</v>
      </c>
      <c r="AF138" s="161"/>
      <c r="AG138" s="161">
        <f t="shared" si="140"/>
        <v>1600</v>
      </c>
      <c r="AH138" s="161">
        <f t="shared" si="141"/>
        <v>800</v>
      </c>
      <c r="AI138" s="161">
        <f t="shared" si="146"/>
        <v>7200</v>
      </c>
      <c r="AJ138" s="180">
        <v>5.86</v>
      </c>
      <c r="AK138" s="144"/>
      <c r="AL138" s="145"/>
      <c r="AN138" s="137"/>
    </row>
    <row r="139" spans="1:40" s="149" customFormat="1" ht="36" customHeight="1">
      <c r="A139" s="273"/>
      <c r="B139" s="139" t="s">
        <v>20</v>
      </c>
      <c r="C139" s="140" t="s">
        <v>125</v>
      </c>
      <c r="D139" s="167">
        <v>27.4</v>
      </c>
      <c r="E139" s="167">
        <f t="shared" si="127"/>
        <v>10960</v>
      </c>
      <c r="F139" s="167">
        <v>2192</v>
      </c>
      <c r="G139" s="161">
        <f t="shared" si="89"/>
        <v>876.8000000000001</v>
      </c>
      <c r="H139" s="161"/>
      <c r="I139" s="161">
        <f t="shared" si="128"/>
        <v>219.20000000000002</v>
      </c>
      <c r="J139" s="161">
        <f t="shared" si="129"/>
        <v>109.60000000000001</v>
      </c>
      <c r="K139" s="161">
        <f t="shared" si="142"/>
        <v>986.4</v>
      </c>
      <c r="L139" s="167">
        <v>2192</v>
      </c>
      <c r="M139" s="161">
        <f t="shared" si="130"/>
        <v>876.8000000000001</v>
      </c>
      <c r="N139" s="161"/>
      <c r="O139" s="161">
        <f t="shared" si="131"/>
        <v>219.20000000000002</v>
      </c>
      <c r="P139" s="161">
        <f t="shared" si="132"/>
        <v>109.60000000000001</v>
      </c>
      <c r="Q139" s="161">
        <f t="shared" si="143"/>
        <v>986.4</v>
      </c>
      <c r="R139" s="167">
        <v>2192</v>
      </c>
      <c r="S139" s="161">
        <f t="shared" si="133"/>
        <v>876.8000000000001</v>
      </c>
      <c r="T139" s="161"/>
      <c r="U139" s="161">
        <f t="shared" si="134"/>
        <v>219.20000000000002</v>
      </c>
      <c r="V139" s="161">
        <f t="shared" si="135"/>
        <v>109.60000000000001</v>
      </c>
      <c r="W139" s="161">
        <f t="shared" si="144"/>
        <v>986.4</v>
      </c>
      <c r="X139" s="167">
        <v>2192</v>
      </c>
      <c r="Y139" s="161">
        <f t="shared" si="136"/>
        <v>876.8000000000001</v>
      </c>
      <c r="Z139" s="161"/>
      <c r="AA139" s="161">
        <f t="shared" si="137"/>
        <v>219.20000000000002</v>
      </c>
      <c r="AB139" s="161">
        <f t="shared" si="138"/>
        <v>109.60000000000001</v>
      </c>
      <c r="AC139" s="161">
        <f t="shared" si="145"/>
        <v>986.4</v>
      </c>
      <c r="AD139" s="167">
        <v>2192</v>
      </c>
      <c r="AE139" s="161">
        <f t="shared" si="139"/>
        <v>876.8000000000001</v>
      </c>
      <c r="AF139" s="161"/>
      <c r="AG139" s="161">
        <f t="shared" si="140"/>
        <v>219.20000000000002</v>
      </c>
      <c r="AH139" s="161">
        <f t="shared" si="141"/>
        <v>109.60000000000001</v>
      </c>
      <c r="AI139" s="161">
        <f t="shared" si="146"/>
        <v>986.4</v>
      </c>
      <c r="AJ139" s="180">
        <v>0.77</v>
      </c>
      <c r="AK139" s="147"/>
      <c r="AL139" s="148"/>
      <c r="AN139" s="34"/>
    </row>
    <row r="140" spans="1:40" s="149" customFormat="1" ht="36" customHeight="1">
      <c r="A140" s="273"/>
      <c r="B140" s="139" t="s">
        <v>114</v>
      </c>
      <c r="C140" s="140" t="s">
        <v>118</v>
      </c>
      <c r="D140" s="167">
        <v>8</v>
      </c>
      <c r="E140" s="167">
        <f t="shared" si="127"/>
        <v>3200</v>
      </c>
      <c r="F140" s="167">
        <v>640</v>
      </c>
      <c r="G140" s="161">
        <f t="shared" si="89"/>
        <v>256</v>
      </c>
      <c r="H140" s="161"/>
      <c r="I140" s="161">
        <f t="shared" si="128"/>
        <v>64</v>
      </c>
      <c r="J140" s="161">
        <f t="shared" si="129"/>
        <v>32</v>
      </c>
      <c r="K140" s="161">
        <f t="shared" si="142"/>
        <v>288</v>
      </c>
      <c r="L140" s="167">
        <v>640</v>
      </c>
      <c r="M140" s="161">
        <f t="shared" si="130"/>
        <v>256</v>
      </c>
      <c r="N140" s="161"/>
      <c r="O140" s="161">
        <f t="shared" si="131"/>
        <v>64</v>
      </c>
      <c r="P140" s="161">
        <f t="shared" si="132"/>
        <v>32</v>
      </c>
      <c r="Q140" s="161">
        <f t="shared" si="143"/>
        <v>288</v>
      </c>
      <c r="R140" s="167">
        <v>640</v>
      </c>
      <c r="S140" s="161">
        <f t="shared" si="133"/>
        <v>256</v>
      </c>
      <c r="T140" s="161"/>
      <c r="U140" s="161">
        <f t="shared" si="134"/>
        <v>64</v>
      </c>
      <c r="V140" s="161">
        <f t="shared" si="135"/>
        <v>32</v>
      </c>
      <c r="W140" s="161">
        <f t="shared" si="144"/>
        <v>288</v>
      </c>
      <c r="X140" s="167">
        <v>640</v>
      </c>
      <c r="Y140" s="161">
        <f t="shared" si="136"/>
        <v>256</v>
      </c>
      <c r="Z140" s="161"/>
      <c r="AA140" s="161">
        <f t="shared" si="137"/>
        <v>64</v>
      </c>
      <c r="AB140" s="161">
        <f t="shared" si="138"/>
        <v>32</v>
      </c>
      <c r="AC140" s="161">
        <f t="shared" si="145"/>
        <v>288</v>
      </c>
      <c r="AD140" s="167">
        <v>640</v>
      </c>
      <c r="AE140" s="161">
        <f t="shared" si="139"/>
        <v>256</v>
      </c>
      <c r="AF140" s="161"/>
      <c r="AG140" s="161">
        <f t="shared" si="140"/>
        <v>64</v>
      </c>
      <c r="AH140" s="161">
        <f t="shared" si="141"/>
        <v>32</v>
      </c>
      <c r="AI140" s="161">
        <f t="shared" si="146"/>
        <v>288</v>
      </c>
      <c r="AJ140" s="180">
        <v>0.27</v>
      </c>
      <c r="AK140" s="147"/>
      <c r="AL140" s="148"/>
      <c r="AN140" s="34"/>
    </row>
    <row r="141" spans="1:40" s="149" customFormat="1" ht="24" customHeight="1">
      <c r="A141" s="273"/>
      <c r="B141" s="139" t="s">
        <v>112</v>
      </c>
      <c r="C141" s="140" t="s">
        <v>119</v>
      </c>
      <c r="D141" s="167">
        <v>200</v>
      </c>
      <c r="E141" s="167">
        <v>80000</v>
      </c>
      <c r="F141" s="167">
        <v>16000</v>
      </c>
      <c r="G141" s="161">
        <f t="shared" si="89"/>
        <v>6400</v>
      </c>
      <c r="H141" s="161"/>
      <c r="I141" s="161">
        <f t="shared" si="128"/>
        <v>1600</v>
      </c>
      <c r="J141" s="161">
        <f t="shared" si="129"/>
        <v>800</v>
      </c>
      <c r="K141" s="161">
        <f t="shared" si="142"/>
        <v>7200</v>
      </c>
      <c r="L141" s="167">
        <v>16000</v>
      </c>
      <c r="M141" s="161">
        <f t="shared" si="130"/>
        <v>6400</v>
      </c>
      <c r="N141" s="161"/>
      <c r="O141" s="161">
        <f t="shared" si="131"/>
        <v>1600</v>
      </c>
      <c r="P141" s="161">
        <f t="shared" si="132"/>
        <v>800</v>
      </c>
      <c r="Q141" s="161">
        <f t="shared" si="143"/>
        <v>7200</v>
      </c>
      <c r="R141" s="167">
        <v>16000</v>
      </c>
      <c r="S141" s="161">
        <f t="shared" si="133"/>
        <v>6400</v>
      </c>
      <c r="T141" s="161"/>
      <c r="U141" s="161">
        <f t="shared" si="134"/>
        <v>1600</v>
      </c>
      <c r="V141" s="161">
        <f t="shared" si="135"/>
        <v>800</v>
      </c>
      <c r="W141" s="161">
        <f t="shared" si="144"/>
        <v>7200</v>
      </c>
      <c r="X141" s="167">
        <v>16000</v>
      </c>
      <c r="Y141" s="161">
        <f t="shared" si="136"/>
        <v>6400</v>
      </c>
      <c r="Z141" s="161"/>
      <c r="AA141" s="161">
        <f t="shared" si="137"/>
        <v>1600</v>
      </c>
      <c r="AB141" s="161">
        <f t="shared" si="138"/>
        <v>800</v>
      </c>
      <c r="AC141" s="161">
        <f t="shared" si="145"/>
        <v>7200</v>
      </c>
      <c r="AD141" s="167">
        <v>16000</v>
      </c>
      <c r="AE141" s="161">
        <f t="shared" si="139"/>
        <v>6400</v>
      </c>
      <c r="AF141" s="161"/>
      <c r="AG141" s="161">
        <f t="shared" si="140"/>
        <v>1600</v>
      </c>
      <c r="AH141" s="161">
        <f t="shared" si="141"/>
        <v>800</v>
      </c>
      <c r="AI141" s="161">
        <f t="shared" si="146"/>
        <v>7200</v>
      </c>
      <c r="AJ141" s="180">
        <v>11.9</v>
      </c>
      <c r="AK141" s="147"/>
      <c r="AL141" s="148"/>
      <c r="AN141" s="34"/>
    </row>
    <row r="142" spans="1:40" s="149" customFormat="1" ht="24" customHeight="1">
      <c r="A142" s="273"/>
      <c r="B142" s="139" t="s">
        <v>111</v>
      </c>
      <c r="C142" s="140" t="s">
        <v>126</v>
      </c>
      <c r="D142" s="167">
        <v>183</v>
      </c>
      <c r="E142" s="167">
        <v>82350</v>
      </c>
      <c r="F142" s="167">
        <v>16650</v>
      </c>
      <c r="G142" s="161">
        <f t="shared" si="89"/>
        <v>6660</v>
      </c>
      <c r="H142" s="161"/>
      <c r="I142" s="161">
        <f t="shared" si="128"/>
        <v>1665</v>
      </c>
      <c r="J142" s="161">
        <f t="shared" si="129"/>
        <v>832.5</v>
      </c>
      <c r="K142" s="161">
        <f t="shared" si="142"/>
        <v>7492.5</v>
      </c>
      <c r="L142" s="167">
        <v>16650</v>
      </c>
      <c r="M142" s="161">
        <f t="shared" si="130"/>
        <v>6660</v>
      </c>
      <c r="N142" s="161"/>
      <c r="O142" s="161">
        <f t="shared" si="131"/>
        <v>1665</v>
      </c>
      <c r="P142" s="161">
        <f t="shared" si="132"/>
        <v>832.5</v>
      </c>
      <c r="Q142" s="161">
        <f t="shared" si="143"/>
        <v>7492.5</v>
      </c>
      <c r="R142" s="167">
        <v>16200</v>
      </c>
      <c r="S142" s="161">
        <f t="shared" si="133"/>
        <v>6480</v>
      </c>
      <c r="T142" s="161"/>
      <c r="U142" s="161">
        <f t="shared" si="134"/>
        <v>1620</v>
      </c>
      <c r="V142" s="161">
        <f t="shared" si="135"/>
        <v>810</v>
      </c>
      <c r="W142" s="161">
        <f t="shared" si="144"/>
        <v>7290</v>
      </c>
      <c r="X142" s="167">
        <v>16650</v>
      </c>
      <c r="Y142" s="161">
        <f t="shared" si="136"/>
        <v>6660</v>
      </c>
      <c r="Z142" s="161"/>
      <c r="AA142" s="161">
        <f t="shared" si="137"/>
        <v>1665</v>
      </c>
      <c r="AB142" s="161">
        <f t="shared" si="138"/>
        <v>832.5</v>
      </c>
      <c r="AC142" s="161">
        <f t="shared" si="145"/>
        <v>7492.5</v>
      </c>
      <c r="AD142" s="167">
        <v>16200</v>
      </c>
      <c r="AE142" s="161">
        <f t="shared" si="139"/>
        <v>6480</v>
      </c>
      <c r="AF142" s="161"/>
      <c r="AG142" s="161">
        <f t="shared" si="140"/>
        <v>1620</v>
      </c>
      <c r="AH142" s="161">
        <f t="shared" si="141"/>
        <v>810</v>
      </c>
      <c r="AI142" s="161">
        <f t="shared" si="146"/>
        <v>7290</v>
      </c>
      <c r="AJ142" s="183">
        <v>14.437</v>
      </c>
      <c r="AK142" s="147"/>
      <c r="AL142" s="148"/>
      <c r="AN142" s="34"/>
    </row>
    <row r="143" spans="1:40" s="151" customFormat="1" ht="20.25" customHeight="1">
      <c r="A143" s="273"/>
      <c r="B143" s="182" t="s">
        <v>120</v>
      </c>
      <c r="C143" s="213"/>
      <c r="D143" s="167">
        <f aca="true" t="shared" si="147" ref="D143:AJ143">SUM(D134:D142)</f>
        <v>1658.4</v>
      </c>
      <c r="E143" s="167">
        <f t="shared" si="147"/>
        <v>676510</v>
      </c>
      <c r="F143" s="167">
        <f t="shared" si="147"/>
        <v>137882</v>
      </c>
      <c r="G143" s="167">
        <f t="shared" si="147"/>
        <v>55152.8</v>
      </c>
      <c r="H143" s="167">
        <f t="shared" si="147"/>
        <v>3280</v>
      </c>
      <c r="I143" s="167">
        <f t="shared" si="147"/>
        <v>13788.2</v>
      </c>
      <c r="J143" s="167">
        <f t="shared" si="147"/>
        <v>6894.1</v>
      </c>
      <c r="K143" s="167">
        <f t="shared" si="147"/>
        <v>58766.9</v>
      </c>
      <c r="L143" s="167">
        <f t="shared" si="147"/>
        <v>134882</v>
      </c>
      <c r="M143" s="167">
        <f t="shared" si="147"/>
        <v>53952.8</v>
      </c>
      <c r="N143" s="167">
        <f t="shared" si="147"/>
        <v>3280</v>
      </c>
      <c r="O143" s="167">
        <f t="shared" si="147"/>
        <v>13488.2</v>
      </c>
      <c r="P143" s="167">
        <f t="shared" si="147"/>
        <v>6744.1</v>
      </c>
      <c r="Q143" s="167">
        <f t="shared" si="147"/>
        <v>57416.9</v>
      </c>
      <c r="R143" s="167">
        <f t="shared" si="147"/>
        <v>135432</v>
      </c>
      <c r="S143" s="167">
        <f t="shared" si="147"/>
        <v>54172.8</v>
      </c>
      <c r="T143" s="167">
        <f t="shared" si="147"/>
        <v>3280</v>
      </c>
      <c r="U143" s="167">
        <f t="shared" si="147"/>
        <v>13543.2</v>
      </c>
      <c r="V143" s="167">
        <f t="shared" si="147"/>
        <v>6771.6</v>
      </c>
      <c r="W143" s="167">
        <f t="shared" si="147"/>
        <v>57664.4</v>
      </c>
      <c r="X143" s="167">
        <f t="shared" si="147"/>
        <v>134882</v>
      </c>
      <c r="Y143" s="167">
        <f t="shared" si="147"/>
        <v>53952.8</v>
      </c>
      <c r="Z143" s="167">
        <f t="shared" si="147"/>
        <v>3280</v>
      </c>
      <c r="AA143" s="167">
        <f t="shared" si="147"/>
        <v>13488.2</v>
      </c>
      <c r="AB143" s="167">
        <f t="shared" si="147"/>
        <v>6744.1</v>
      </c>
      <c r="AC143" s="167">
        <f t="shared" si="147"/>
        <v>57416.9</v>
      </c>
      <c r="AD143" s="167">
        <f t="shared" si="147"/>
        <v>133432</v>
      </c>
      <c r="AE143" s="167">
        <f t="shared" si="147"/>
        <v>53372.8</v>
      </c>
      <c r="AF143" s="167">
        <f t="shared" si="147"/>
        <v>3280</v>
      </c>
      <c r="AG143" s="167">
        <f t="shared" si="147"/>
        <v>13343.2</v>
      </c>
      <c r="AH143" s="167">
        <f t="shared" si="147"/>
        <v>6671.6</v>
      </c>
      <c r="AI143" s="167">
        <f t="shared" si="147"/>
        <v>56764.4</v>
      </c>
      <c r="AJ143" s="183">
        <f t="shared" si="147"/>
        <v>73.83325153908213</v>
      </c>
      <c r="AK143" s="150"/>
      <c r="AL143" s="150"/>
      <c r="AN143" s="152"/>
    </row>
    <row r="144" spans="1:41" s="5" customFormat="1" ht="58.5" customHeight="1">
      <c r="A144" s="274"/>
      <c r="B144" s="207" t="s">
        <v>177</v>
      </c>
      <c r="C144" s="233"/>
      <c r="D144" s="172" t="s">
        <v>152</v>
      </c>
      <c r="E144" s="233"/>
      <c r="F144" s="239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172" t="s">
        <v>153</v>
      </c>
      <c r="AK144" s="35"/>
      <c r="AO144" s="132"/>
    </row>
    <row r="145" spans="1:41" s="5" customFormat="1" ht="12" customHeight="1">
      <c r="A145" s="274"/>
      <c r="B145" s="239" t="s">
        <v>35</v>
      </c>
      <c r="C145" s="273" t="s">
        <v>115</v>
      </c>
      <c r="D145" s="240">
        <v>7.5</v>
      </c>
      <c r="E145" s="167">
        <f aca="true" t="shared" si="148" ref="E145:E157">F145+L145+R145+X145+AD145</f>
        <v>9000</v>
      </c>
      <c r="F145" s="69">
        <v>1800</v>
      </c>
      <c r="G145" s="195">
        <f aca="true" t="shared" si="149" ref="G145:G162">F145*0.4</f>
        <v>720</v>
      </c>
      <c r="H145" s="195">
        <f>F145*0.1</f>
        <v>180</v>
      </c>
      <c r="I145" s="195">
        <f>F145*0.1</f>
        <v>180</v>
      </c>
      <c r="J145" s="195">
        <f>F145*0.05</f>
        <v>90</v>
      </c>
      <c r="K145" s="195">
        <f>F145*0.35</f>
        <v>630</v>
      </c>
      <c r="L145" s="160">
        <v>1800</v>
      </c>
      <c r="M145" s="195">
        <f aca="true" t="shared" si="150" ref="M145:M160">L145*0.4</f>
        <v>720</v>
      </c>
      <c r="N145" s="195">
        <f aca="true" t="shared" si="151" ref="N145:N160">L145*0.1</f>
        <v>180</v>
      </c>
      <c r="O145" s="195">
        <f aca="true" t="shared" si="152" ref="O145:O160">L145*0.1</f>
        <v>180</v>
      </c>
      <c r="P145" s="195">
        <f aca="true" t="shared" si="153" ref="P145:P160">L145*0.05</f>
        <v>90</v>
      </c>
      <c r="Q145" s="195">
        <f aca="true" t="shared" si="154" ref="Q145:Q160">L145*0.35</f>
        <v>630</v>
      </c>
      <c r="R145" s="160">
        <v>1800</v>
      </c>
      <c r="S145" s="195">
        <f aca="true" t="shared" si="155" ref="S145:S160">R145*0.4</f>
        <v>720</v>
      </c>
      <c r="T145" s="195">
        <f aca="true" t="shared" si="156" ref="T145:T160">R145*0.1</f>
        <v>180</v>
      </c>
      <c r="U145" s="195">
        <f aca="true" t="shared" si="157" ref="U145:U160">R145*0.1</f>
        <v>180</v>
      </c>
      <c r="V145" s="195">
        <f aca="true" t="shared" si="158" ref="V145:V160">R145*0.05</f>
        <v>90</v>
      </c>
      <c r="W145" s="195">
        <f aca="true" t="shared" si="159" ref="W145:W160">R145*0.35</f>
        <v>630</v>
      </c>
      <c r="X145" s="160">
        <v>1800</v>
      </c>
      <c r="Y145" s="195">
        <f aca="true" t="shared" si="160" ref="Y145:Y160">X145*0.4</f>
        <v>720</v>
      </c>
      <c r="Z145" s="195">
        <f aca="true" t="shared" si="161" ref="Z145:Z160">X145*0.1</f>
        <v>180</v>
      </c>
      <c r="AA145" s="195">
        <f aca="true" t="shared" si="162" ref="AA145:AA160">X145*0.1</f>
        <v>180</v>
      </c>
      <c r="AB145" s="195">
        <f aca="true" t="shared" si="163" ref="AB145:AB160">X145*0.05</f>
        <v>90</v>
      </c>
      <c r="AC145" s="195">
        <f aca="true" t="shared" si="164" ref="AC145:AC160">X145*0.35</f>
        <v>630</v>
      </c>
      <c r="AD145" s="160">
        <v>1800</v>
      </c>
      <c r="AE145" s="195">
        <f aca="true" t="shared" si="165" ref="AE145:AE160">AD145*0.4</f>
        <v>720</v>
      </c>
      <c r="AF145" s="195">
        <f aca="true" t="shared" si="166" ref="AF145:AF160">AD145*0.1</f>
        <v>180</v>
      </c>
      <c r="AG145" s="195">
        <f aca="true" t="shared" si="167" ref="AG145:AG160">AD145*0.1</f>
        <v>180</v>
      </c>
      <c r="AH145" s="195">
        <f aca="true" t="shared" si="168" ref="AH145:AH160">AD145*0.05</f>
        <v>90</v>
      </c>
      <c r="AI145" s="195">
        <f aca="true" t="shared" si="169" ref="AI145:AI160">AD145*0.35</f>
        <v>630</v>
      </c>
      <c r="AJ145" s="196">
        <v>0.2597045406259999</v>
      </c>
      <c r="AK145" s="179"/>
      <c r="AL145" s="61"/>
      <c r="AM145" s="61"/>
      <c r="AO145" s="129"/>
    </row>
    <row r="146" spans="1:41" s="5" customFormat="1" ht="12" customHeight="1">
      <c r="A146" s="274"/>
      <c r="B146" s="241" t="s">
        <v>229</v>
      </c>
      <c r="C146" s="273"/>
      <c r="D146" s="240">
        <v>7.5</v>
      </c>
      <c r="E146" s="167">
        <f t="shared" si="148"/>
        <v>9000</v>
      </c>
      <c r="F146" s="69">
        <v>1800</v>
      </c>
      <c r="G146" s="195">
        <f t="shared" si="149"/>
        <v>720</v>
      </c>
      <c r="H146" s="195">
        <f aca="true" t="shared" si="170" ref="H146:H160">F146*0.1</f>
        <v>180</v>
      </c>
      <c r="I146" s="195">
        <f aca="true" t="shared" si="171" ref="I146:I160">F146*0.1</f>
        <v>180</v>
      </c>
      <c r="J146" s="195">
        <f aca="true" t="shared" si="172" ref="J146:J160">F146*0.05</f>
        <v>90</v>
      </c>
      <c r="K146" s="195">
        <f aca="true" t="shared" si="173" ref="K146:K160">F146*0.35</f>
        <v>630</v>
      </c>
      <c r="L146" s="160">
        <v>1800</v>
      </c>
      <c r="M146" s="195">
        <f t="shared" si="150"/>
        <v>720</v>
      </c>
      <c r="N146" s="195">
        <f t="shared" si="151"/>
        <v>180</v>
      </c>
      <c r="O146" s="195">
        <f t="shared" si="152"/>
        <v>180</v>
      </c>
      <c r="P146" s="195">
        <f t="shared" si="153"/>
        <v>90</v>
      </c>
      <c r="Q146" s="195">
        <f t="shared" si="154"/>
        <v>630</v>
      </c>
      <c r="R146" s="160">
        <v>1800</v>
      </c>
      <c r="S146" s="195">
        <f t="shared" si="155"/>
        <v>720</v>
      </c>
      <c r="T146" s="195">
        <f t="shared" si="156"/>
        <v>180</v>
      </c>
      <c r="U146" s="195">
        <f t="shared" si="157"/>
        <v>180</v>
      </c>
      <c r="V146" s="195">
        <f t="shared" si="158"/>
        <v>90</v>
      </c>
      <c r="W146" s="195">
        <f t="shared" si="159"/>
        <v>630</v>
      </c>
      <c r="X146" s="160">
        <v>1800</v>
      </c>
      <c r="Y146" s="195">
        <f t="shared" si="160"/>
        <v>720</v>
      </c>
      <c r="Z146" s="195">
        <f t="shared" si="161"/>
        <v>180</v>
      </c>
      <c r="AA146" s="195">
        <f t="shared" si="162"/>
        <v>180</v>
      </c>
      <c r="AB146" s="195">
        <f t="shared" si="163"/>
        <v>90</v>
      </c>
      <c r="AC146" s="195">
        <f t="shared" si="164"/>
        <v>630</v>
      </c>
      <c r="AD146" s="160">
        <v>1800</v>
      </c>
      <c r="AE146" s="195">
        <f t="shared" si="165"/>
        <v>720</v>
      </c>
      <c r="AF146" s="195">
        <f t="shared" si="166"/>
        <v>180</v>
      </c>
      <c r="AG146" s="195">
        <f t="shared" si="167"/>
        <v>180</v>
      </c>
      <c r="AH146" s="195">
        <f t="shared" si="168"/>
        <v>90</v>
      </c>
      <c r="AI146" s="195">
        <f t="shared" si="169"/>
        <v>630</v>
      </c>
      <c r="AJ146" s="196">
        <v>0.28069882716570466</v>
      </c>
      <c r="AK146" s="179"/>
      <c r="AL146" s="61"/>
      <c r="AM146" s="2"/>
      <c r="AO146" s="129"/>
    </row>
    <row r="147" spans="1:41" s="5" customFormat="1" ht="12" customHeight="1">
      <c r="A147" s="274"/>
      <c r="B147" s="241" t="s">
        <v>14</v>
      </c>
      <c r="C147" s="273"/>
      <c r="D147" s="240">
        <v>7.5</v>
      </c>
      <c r="E147" s="167">
        <f t="shared" si="148"/>
        <v>9000</v>
      </c>
      <c r="F147" s="69">
        <v>1800</v>
      </c>
      <c r="G147" s="195">
        <f t="shared" si="149"/>
        <v>720</v>
      </c>
      <c r="H147" s="195">
        <f t="shared" si="170"/>
        <v>180</v>
      </c>
      <c r="I147" s="195">
        <f t="shared" si="171"/>
        <v>180</v>
      </c>
      <c r="J147" s="195">
        <f t="shared" si="172"/>
        <v>90</v>
      </c>
      <c r="K147" s="195">
        <f t="shared" si="173"/>
        <v>630</v>
      </c>
      <c r="L147" s="160">
        <v>1800</v>
      </c>
      <c r="M147" s="195">
        <f t="shared" si="150"/>
        <v>720</v>
      </c>
      <c r="N147" s="195">
        <f t="shared" si="151"/>
        <v>180</v>
      </c>
      <c r="O147" s="195">
        <f t="shared" si="152"/>
        <v>180</v>
      </c>
      <c r="P147" s="195">
        <f t="shared" si="153"/>
        <v>90</v>
      </c>
      <c r="Q147" s="195">
        <f t="shared" si="154"/>
        <v>630</v>
      </c>
      <c r="R147" s="160">
        <v>1800</v>
      </c>
      <c r="S147" s="195">
        <f t="shared" si="155"/>
        <v>720</v>
      </c>
      <c r="T147" s="195">
        <f t="shared" si="156"/>
        <v>180</v>
      </c>
      <c r="U147" s="195">
        <f t="shared" si="157"/>
        <v>180</v>
      </c>
      <c r="V147" s="195">
        <f t="shared" si="158"/>
        <v>90</v>
      </c>
      <c r="W147" s="195">
        <f t="shared" si="159"/>
        <v>630</v>
      </c>
      <c r="X147" s="160">
        <v>1800</v>
      </c>
      <c r="Y147" s="195">
        <f t="shared" si="160"/>
        <v>720</v>
      </c>
      <c r="Z147" s="195">
        <f t="shared" si="161"/>
        <v>180</v>
      </c>
      <c r="AA147" s="195">
        <f t="shared" si="162"/>
        <v>180</v>
      </c>
      <c r="AB147" s="195">
        <f t="shared" si="163"/>
        <v>90</v>
      </c>
      <c r="AC147" s="195">
        <f t="shared" si="164"/>
        <v>630</v>
      </c>
      <c r="AD147" s="160">
        <v>1800</v>
      </c>
      <c r="AE147" s="195">
        <f t="shared" si="165"/>
        <v>720</v>
      </c>
      <c r="AF147" s="195">
        <f t="shared" si="166"/>
        <v>180</v>
      </c>
      <c r="AG147" s="195">
        <f t="shared" si="167"/>
        <v>180</v>
      </c>
      <c r="AH147" s="195">
        <f t="shared" si="168"/>
        <v>90</v>
      </c>
      <c r="AI147" s="195">
        <f t="shared" si="169"/>
        <v>630</v>
      </c>
      <c r="AJ147" s="196">
        <v>0.20734421319835533</v>
      </c>
      <c r="AK147" s="179"/>
      <c r="AL147" s="61"/>
      <c r="AM147" s="2"/>
      <c r="AO147" s="129"/>
    </row>
    <row r="148" spans="1:41" ht="12" customHeight="1">
      <c r="A148" s="274"/>
      <c r="B148" s="241" t="s">
        <v>15</v>
      </c>
      <c r="C148" s="273"/>
      <c r="D148" s="240">
        <v>12.5</v>
      </c>
      <c r="E148" s="167">
        <f t="shared" si="148"/>
        <v>15000</v>
      </c>
      <c r="F148" s="69">
        <v>3000</v>
      </c>
      <c r="G148" s="195">
        <f t="shared" si="149"/>
        <v>1200</v>
      </c>
      <c r="H148" s="195">
        <f t="shared" si="170"/>
        <v>300</v>
      </c>
      <c r="I148" s="195">
        <f t="shared" si="171"/>
        <v>300</v>
      </c>
      <c r="J148" s="195">
        <f t="shared" si="172"/>
        <v>150</v>
      </c>
      <c r="K148" s="195">
        <f t="shared" si="173"/>
        <v>1050</v>
      </c>
      <c r="L148" s="160">
        <v>3000</v>
      </c>
      <c r="M148" s="195">
        <f t="shared" si="150"/>
        <v>1200</v>
      </c>
      <c r="N148" s="195">
        <f t="shared" si="151"/>
        <v>300</v>
      </c>
      <c r="O148" s="195">
        <f t="shared" si="152"/>
        <v>300</v>
      </c>
      <c r="P148" s="195">
        <f t="shared" si="153"/>
        <v>150</v>
      </c>
      <c r="Q148" s="195">
        <f t="shared" si="154"/>
        <v>1050</v>
      </c>
      <c r="R148" s="160">
        <v>3000</v>
      </c>
      <c r="S148" s="195">
        <f t="shared" si="155"/>
        <v>1200</v>
      </c>
      <c r="T148" s="195">
        <f t="shared" si="156"/>
        <v>300</v>
      </c>
      <c r="U148" s="195">
        <f t="shared" si="157"/>
        <v>300</v>
      </c>
      <c r="V148" s="195">
        <f t="shared" si="158"/>
        <v>150</v>
      </c>
      <c r="W148" s="195">
        <f t="shared" si="159"/>
        <v>1050</v>
      </c>
      <c r="X148" s="160">
        <v>3000</v>
      </c>
      <c r="Y148" s="195">
        <f t="shared" si="160"/>
        <v>1200</v>
      </c>
      <c r="Z148" s="195">
        <f t="shared" si="161"/>
        <v>300</v>
      </c>
      <c r="AA148" s="195">
        <f t="shared" si="162"/>
        <v>300</v>
      </c>
      <c r="AB148" s="195">
        <f t="shared" si="163"/>
        <v>150</v>
      </c>
      <c r="AC148" s="195">
        <f t="shared" si="164"/>
        <v>1050</v>
      </c>
      <c r="AD148" s="160">
        <v>3000</v>
      </c>
      <c r="AE148" s="195">
        <f t="shared" si="165"/>
        <v>1200</v>
      </c>
      <c r="AF148" s="195">
        <f t="shared" si="166"/>
        <v>300</v>
      </c>
      <c r="AG148" s="195">
        <f t="shared" si="167"/>
        <v>300</v>
      </c>
      <c r="AH148" s="195">
        <f t="shared" si="168"/>
        <v>150</v>
      </c>
      <c r="AI148" s="195">
        <f t="shared" si="169"/>
        <v>1050</v>
      </c>
      <c r="AJ148" s="196">
        <v>0.42966852241476555</v>
      </c>
      <c r="AK148" s="179"/>
      <c r="AL148" s="61"/>
      <c r="AM148" s="2"/>
      <c r="AO148" s="129"/>
    </row>
    <row r="149" spans="1:41" ht="12" customHeight="1">
      <c r="A149" s="274"/>
      <c r="B149" s="241" t="s">
        <v>19</v>
      </c>
      <c r="C149" s="273"/>
      <c r="D149" s="240">
        <v>10</v>
      </c>
      <c r="E149" s="167">
        <f t="shared" si="148"/>
        <v>12000</v>
      </c>
      <c r="F149" s="69">
        <v>2400</v>
      </c>
      <c r="G149" s="195">
        <f t="shared" si="149"/>
        <v>960</v>
      </c>
      <c r="H149" s="195">
        <f t="shared" si="170"/>
        <v>240</v>
      </c>
      <c r="I149" s="195">
        <f t="shared" si="171"/>
        <v>240</v>
      </c>
      <c r="J149" s="195">
        <f t="shared" si="172"/>
        <v>120</v>
      </c>
      <c r="K149" s="195">
        <f t="shared" si="173"/>
        <v>840</v>
      </c>
      <c r="L149" s="160">
        <v>2400</v>
      </c>
      <c r="M149" s="195">
        <f t="shared" si="150"/>
        <v>960</v>
      </c>
      <c r="N149" s="195">
        <f t="shared" si="151"/>
        <v>240</v>
      </c>
      <c r="O149" s="195">
        <f t="shared" si="152"/>
        <v>240</v>
      </c>
      <c r="P149" s="195">
        <f t="shared" si="153"/>
        <v>120</v>
      </c>
      <c r="Q149" s="195">
        <f t="shared" si="154"/>
        <v>840</v>
      </c>
      <c r="R149" s="160">
        <v>2400</v>
      </c>
      <c r="S149" s="195">
        <f t="shared" si="155"/>
        <v>960</v>
      </c>
      <c r="T149" s="195">
        <f t="shared" si="156"/>
        <v>240</v>
      </c>
      <c r="U149" s="195">
        <f t="shared" si="157"/>
        <v>240</v>
      </c>
      <c r="V149" s="195">
        <f t="shared" si="158"/>
        <v>120</v>
      </c>
      <c r="W149" s="195">
        <f t="shared" si="159"/>
        <v>840</v>
      </c>
      <c r="X149" s="160">
        <v>2400</v>
      </c>
      <c r="Y149" s="195">
        <f t="shared" si="160"/>
        <v>960</v>
      </c>
      <c r="Z149" s="195">
        <f t="shared" si="161"/>
        <v>240</v>
      </c>
      <c r="AA149" s="195">
        <f t="shared" si="162"/>
        <v>240</v>
      </c>
      <c r="AB149" s="195">
        <f t="shared" si="163"/>
        <v>120</v>
      </c>
      <c r="AC149" s="195">
        <f t="shared" si="164"/>
        <v>840</v>
      </c>
      <c r="AD149" s="160">
        <v>2400</v>
      </c>
      <c r="AE149" s="195">
        <f t="shared" si="165"/>
        <v>960</v>
      </c>
      <c r="AF149" s="195">
        <f t="shared" si="166"/>
        <v>240</v>
      </c>
      <c r="AG149" s="195">
        <f t="shared" si="167"/>
        <v>240</v>
      </c>
      <c r="AH149" s="195">
        <f t="shared" si="168"/>
        <v>120</v>
      </c>
      <c r="AI149" s="195">
        <f t="shared" si="169"/>
        <v>840</v>
      </c>
      <c r="AJ149" s="196">
        <v>0.25159465668805525</v>
      </c>
      <c r="AK149" s="179"/>
      <c r="AL149" s="61"/>
      <c r="AM149" s="2"/>
      <c r="AN149" s="59"/>
      <c r="AO149" s="129"/>
    </row>
    <row r="150" spans="1:41" ht="12" customHeight="1">
      <c r="A150" s="274"/>
      <c r="B150" s="241" t="s">
        <v>20</v>
      </c>
      <c r="C150" s="273"/>
      <c r="D150" s="240">
        <v>10</v>
      </c>
      <c r="E150" s="167">
        <f t="shared" si="148"/>
        <v>13000</v>
      </c>
      <c r="F150" s="69">
        <v>2600</v>
      </c>
      <c r="G150" s="195">
        <f t="shared" si="149"/>
        <v>1040</v>
      </c>
      <c r="H150" s="195">
        <f t="shared" si="170"/>
        <v>260</v>
      </c>
      <c r="I150" s="195">
        <f t="shared" si="171"/>
        <v>260</v>
      </c>
      <c r="J150" s="195">
        <f t="shared" si="172"/>
        <v>130</v>
      </c>
      <c r="K150" s="195">
        <f t="shared" si="173"/>
        <v>909.9999999999999</v>
      </c>
      <c r="L150" s="160">
        <v>2600</v>
      </c>
      <c r="M150" s="195">
        <f t="shared" si="150"/>
        <v>1040</v>
      </c>
      <c r="N150" s="195">
        <f t="shared" si="151"/>
        <v>260</v>
      </c>
      <c r="O150" s="195">
        <f t="shared" si="152"/>
        <v>260</v>
      </c>
      <c r="P150" s="195">
        <f t="shared" si="153"/>
        <v>130</v>
      </c>
      <c r="Q150" s="195">
        <f t="shared" si="154"/>
        <v>909.9999999999999</v>
      </c>
      <c r="R150" s="160">
        <v>2600</v>
      </c>
      <c r="S150" s="195">
        <f t="shared" si="155"/>
        <v>1040</v>
      </c>
      <c r="T150" s="195">
        <f t="shared" si="156"/>
        <v>260</v>
      </c>
      <c r="U150" s="195">
        <f t="shared" si="157"/>
        <v>260</v>
      </c>
      <c r="V150" s="195">
        <f t="shared" si="158"/>
        <v>130</v>
      </c>
      <c r="W150" s="195">
        <f t="shared" si="159"/>
        <v>909.9999999999999</v>
      </c>
      <c r="X150" s="160">
        <v>2600</v>
      </c>
      <c r="Y150" s="195">
        <f t="shared" si="160"/>
        <v>1040</v>
      </c>
      <c r="Z150" s="195">
        <f t="shared" si="161"/>
        <v>260</v>
      </c>
      <c r="AA150" s="195">
        <f t="shared" si="162"/>
        <v>260</v>
      </c>
      <c r="AB150" s="195">
        <f t="shared" si="163"/>
        <v>130</v>
      </c>
      <c r="AC150" s="195">
        <f t="shared" si="164"/>
        <v>909.9999999999999</v>
      </c>
      <c r="AD150" s="160">
        <v>2600</v>
      </c>
      <c r="AE150" s="195">
        <f t="shared" si="165"/>
        <v>1040</v>
      </c>
      <c r="AF150" s="195">
        <f t="shared" si="166"/>
        <v>260</v>
      </c>
      <c r="AG150" s="195">
        <f t="shared" si="167"/>
        <v>260</v>
      </c>
      <c r="AH150" s="195">
        <f t="shared" si="168"/>
        <v>130</v>
      </c>
      <c r="AI150" s="195">
        <f t="shared" si="169"/>
        <v>909.9999999999999</v>
      </c>
      <c r="AJ150" s="196">
        <v>0.8469360146096102</v>
      </c>
      <c r="AK150" s="179"/>
      <c r="AL150" s="61"/>
      <c r="AM150" s="2"/>
      <c r="AO150" s="129"/>
    </row>
    <row r="151" spans="1:41" ht="12" customHeight="1">
      <c r="A151" s="274"/>
      <c r="B151" s="241" t="s">
        <v>21</v>
      </c>
      <c r="C151" s="273"/>
      <c r="D151" s="240">
        <v>5</v>
      </c>
      <c r="E151" s="167">
        <f t="shared" si="148"/>
        <v>6000</v>
      </c>
      <c r="F151" s="69">
        <v>1200</v>
      </c>
      <c r="G151" s="195">
        <f t="shared" si="149"/>
        <v>480</v>
      </c>
      <c r="H151" s="195">
        <f t="shared" si="170"/>
        <v>120</v>
      </c>
      <c r="I151" s="195">
        <f t="shared" si="171"/>
        <v>120</v>
      </c>
      <c r="J151" s="195">
        <f t="shared" si="172"/>
        <v>60</v>
      </c>
      <c r="K151" s="195">
        <f t="shared" si="173"/>
        <v>420</v>
      </c>
      <c r="L151" s="160">
        <v>1200</v>
      </c>
      <c r="M151" s="195">
        <f t="shared" si="150"/>
        <v>480</v>
      </c>
      <c r="N151" s="195">
        <f t="shared" si="151"/>
        <v>120</v>
      </c>
      <c r="O151" s="195">
        <f t="shared" si="152"/>
        <v>120</v>
      </c>
      <c r="P151" s="195">
        <f t="shared" si="153"/>
        <v>60</v>
      </c>
      <c r="Q151" s="195">
        <f t="shared" si="154"/>
        <v>420</v>
      </c>
      <c r="R151" s="160">
        <v>1200</v>
      </c>
      <c r="S151" s="195">
        <f t="shared" si="155"/>
        <v>480</v>
      </c>
      <c r="T151" s="195">
        <f t="shared" si="156"/>
        <v>120</v>
      </c>
      <c r="U151" s="195">
        <f t="shared" si="157"/>
        <v>120</v>
      </c>
      <c r="V151" s="195">
        <f t="shared" si="158"/>
        <v>60</v>
      </c>
      <c r="W151" s="195">
        <f t="shared" si="159"/>
        <v>420</v>
      </c>
      <c r="X151" s="160">
        <v>1200</v>
      </c>
      <c r="Y151" s="195">
        <f t="shared" si="160"/>
        <v>480</v>
      </c>
      <c r="Z151" s="195">
        <f t="shared" si="161"/>
        <v>120</v>
      </c>
      <c r="AA151" s="195">
        <f t="shared" si="162"/>
        <v>120</v>
      </c>
      <c r="AB151" s="195">
        <f t="shared" si="163"/>
        <v>60</v>
      </c>
      <c r="AC151" s="195">
        <f t="shared" si="164"/>
        <v>420</v>
      </c>
      <c r="AD151" s="160">
        <v>1200</v>
      </c>
      <c r="AE151" s="195">
        <f t="shared" si="165"/>
        <v>480</v>
      </c>
      <c r="AF151" s="195">
        <f t="shared" si="166"/>
        <v>120</v>
      </c>
      <c r="AG151" s="195">
        <f t="shared" si="167"/>
        <v>120</v>
      </c>
      <c r="AH151" s="195">
        <f t="shared" si="168"/>
        <v>60</v>
      </c>
      <c r="AI151" s="195">
        <f t="shared" si="169"/>
        <v>420</v>
      </c>
      <c r="AJ151" s="196">
        <v>0.14445170601905294</v>
      </c>
      <c r="AK151" s="179"/>
      <c r="AL151" s="61"/>
      <c r="AM151" s="2"/>
      <c r="AN151" s="59"/>
      <c r="AO151" s="129"/>
    </row>
    <row r="152" spans="1:41" ht="12" customHeight="1">
      <c r="A152" s="274"/>
      <c r="B152" s="241" t="s">
        <v>37</v>
      </c>
      <c r="C152" s="273"/>
      <c r="D152" s="240">
        <v>5</v>
      </c>
      <c r="E152" s="167">
        <f t="shared" si="148"/>
        <v>6000</v>
      </c>
      <c r="F152" s="69">
        <v>1200</v>
      </c>
      <c r="G152" s="195">
        <f t="shared" si="149"/>
        <v>480</v>
      </c>
      <c r="H152" s="195">
        <f t="shared" si="170"/>
        <v>120</v>
      </c>
      <c r="I152" s="195">
        <f t="shared" si="171"/>
        <v>120</v>
      </c>
      <c r="J152" s="195">
        <f t="shared" si="172"/>
        <v>60</v>
      </c>
      <c r="K152" s="195">
        <f t="shared" si="173"/>
        <v>420</v>
      </c>
      <c r="L152" s="160">
        <v>1200</v>
      </c>
      <c r="M152" s="195">
        <f t="shared" si="150"/>
        <v>480</v>
      </c>
      <c r="N152" s="195">
        <f t="shared" si="151"/>
        <v>120</v>
      </c>
      <c r="O152" s="195">
        <f t="shared" si="152"/>
        <v>120</v>
      </c>
      <c r="P152" s="195">
        <f t="shared" si="153"/>
        <v>60</v>
      </c>
      <c r="Q152" s="195">
        <f t="shared" si="154"/>
        <v>420</v>
      </c>
      <c r="R152" s="160">
        <v>1200</v>
      </c>
      <c r="S152" s="195">
        <f t="shared" si="155"/>
        <v>480</v>
      </c>
      <c r="T152" s="195">
        <f t="shared" si="156"/>
        <v>120</v>
      </c>
      <c r="U152" s="195">
        <f t="shared" si="157"/>
        <v>120</v>
      </c>
      <c r="V152" s="195">
        <f t="shared" si="158"/>
        <v>60</v>
      </c>
      <c r="W152" s="195">
        <f t="shared" si="159"/>
        <v>420</v>
      </c>
      <c r="X152" s="160">
        <v>1200</v>
      </c>
      <c r="Y152" s="195">
        <f t="shared" si="160"/>
        <v>480</v>
      </c>
      <c r="Z152" s="195">
        <f t="shared" si="161"/>
        <v>120</v>
      </c>
      <c r="AA152" s="195">
        <f t="shared" si="162"/>
        <v>120</v>
      </c>
      <c r="AB152" s="195">
        <f t="shared" si="163"/>
        <v>60</v>
      </c>
      <c r="AC152" s="195">
        <f t="shared" si="164"/>
        <v>420</v>
      </c>
      <c r="AD152" s="160">
        <v>1200</v>
      </c>
      <c r="AE152" s="195">
        <f t="shared" si="165"/>
        <v>480</v>
      </c>
      <c r="AF152" s="195">
        <f t="shared" si="166"/>
        <v>120</v>
      </c>
      <c r="AG152" s="195">
        <f t="shared" si="167"/>
        <v>120</v>
      </c>
      <c r="AH152" s="195">
        <f t="shared" si="168"/>
        <v>60</v>
      </c>
      <c r="AI152" s="195">
        <f t="shared" si="169"/>
        <v>420</v>
      </c>
      <c r="AJ152" s="196">
        <v>0.22607691271427346</v>
      </c>
      <c r="AK152" s="179"/>
      <c r="AL152" s="61"/>
      <c r="AM152" s="2"/>
      <c r="AO152" s="129"/>
    </row>
    <row r="153" spans="1:41" ht="12" customHeight="1">
      <c r="A153" s="274"/>
      <c r="B153" s="241" t="s">
        <v>22</v>
      </c>
      <c r="C153" s="273"/>
      <c r="D153" s="240">
        <v>15</v>
      </c>
      <c r="E153" s="167">
        <f t="shared" si="148"/>
        <v>18000</v>
      </c>
      <c r="F153" s="69">
        <v>3600</v>
      </c>
      <c r="G153" s="195">
        <f t="shared" si="149"/>
        <v>1440</v>
      </c>
      <c r="H153" s="195">
        <f t="shared" si="170"/>
        <v>360</v>
      </c>
      <c r="I153" s="195">
        <f t="shared" si="171"/>
        <v>360</v>
      </c>
      <c r="J153" s="195">
        <f t="shared" si="172"/>
        <v>180</v>
      </c>
      <c r="K153" s="195">
        <f t="shared" si="173"/>
        <v>1260</v>
      </c>
      <c r="L153" s="160">
        <v>3600</v>
      </c>
      <c r="M153" s="195">
        <f t="shared" si="150"/>
        <v>1440</v>
      </c>
      <c r="N153" s="195">
        <f t="shared" si="151"/>
        <v>360</v>
      </c>
      <c r="O153" s="195">
        <f t="shared" si="152"/>
        <v>360</v>
      </c>
      <c r="P153" s="195">
        <f t="shared" si="153"/>
        <v>180</v>
      </c>
      <c r="Q153" s="195">
        <f t="shared" si="154"/>
        <v>1260</v>
      </c>
      <c r="R153" s="160">
        <v>3600</v>
      </c>
      <c r="S153" s="195">
        <f t="shared" si="155"/>
        <v>1440</v>
      </c>
      <c r="T153" s="195">
        <f t="shared" si="156"/>
        <v>360</v>
      </c>
      <c r="U153" s="195">
        <f t="shared" si="157"/>
        <v>360</v>
      </c>
      <c r="V153" s="195">
        <f t="shared" si="158"/>
        <v>180</v>
      </c>
      <c r="W153" s="195">
        <f t="shared" si="159"/>
        <v>1260</v>
      </c>
      <c r="X153" s="160">
        <v>3600</v>
      </c>
      <c r="Y153" s="195">
        <f t="shared" si="160"/>
        <v>1440</v>
      </c>
      <c r="Z153" s="195">
        <f t="shared" si="161"/>
        <v>360</v>
      </c>
      <c r="AA153" s="195">
        <f t="shared" si="162"/>
        <v>360</v>
      </c>
      <c r="AB153" s="195">
        <f t="shared" si="163"/>
        <v>180</v>
      </c>
      <c r="AC153" s="195">
        <f t="shared" si="164"/>
        <v>1260</v>
      </c>
      <c r="AD153" s="160">
        <v>3600</v>
      </c>
      <c r="AE153" s="195">
        <f t="shared" si="165"/>
        <v>1440</v>
      </c>
      <c r="AF153" s="195">
        <f t="shared" si="166"/>
        <v>360</v>
      </c>
      <c r="AG153" s="195">
        <f t="shared" si="167"/>
        <v>360</v>
      </c>
      <c r="AH153" s="195">
        <f t="shared" si="168"/>
        <v>180</v>
      </c>
      <c r="AI153" s="195">
        <f t="shared" si="169"/>
        <v>1260</v>
      </c>
      <c r="AJ153" s="196">
        <v>0.5263579158781929</v>
      </c>
      <c r="AK153" s="179"/>
      <c r="AL153" s="61"/>
      <c r="AM153" s="2"/>
      <c r="AO153" s="129"/>
    </row>
    <row r="154" spans="1:41" ht="12" customHeight="1">
      <c r="A154" s="274"/>
      <c r="B154" s="241" t="s">
        <v>23</v>
      </c>
      <c r="C154" s="273"/>
      <c r="D154" s="240">
        <v>5</v>
      </c>
      <c r="E154" s="167">
        <f t="shared" si="148"/>
        <v>6000</v>
      </c>
      <c r="F154" s="69">
        <v>1200</v>
      </c>
      <c r="G154" s="195">
        <f t="shared" si="149"/>
        <v>480</v>
      </c>
      <c r="H154" s="195">
        <f t="shared" si="170"/>
        <v>120</v>
      </c>
      <c r="I154" s="195">
        <f t="shared" si="171"/>
        <v>120</v>
      </c>
      <c r="J154" s="195">
        <f t="shared" si="172"/>
        <v>60</v>
      </c>
      <c r="K154" s="195">
        <f t="shared" si="173"/>
        <v>420</v>
      </c>
      <c r="L154" s="160">
        <v>1200</v>
      </c>
      <c r="M154" s="195">
        <f t="shared" si="150"/>
        <v>480</v>
      </c>
      <c r="N154" s="195">
        <f t="shared" si="151"/>
        <v>120</v>
      </c>
      <c r="O154" s="195">
        <f t="shared" si="152"/>
        <v>120</v>
      </c>
      <c r="P154" s="195">
        <f t="shared" si="153"/>
        <v>60</v>
      </c>
      <c r="Q154" s="195">
        <f t="shared" si="154"/>
        <v>420</v>
      </c>
      <c r="R154" s="160">
        <v>1200</v>
      </c>
      <c r="S154" s="195">
        <f t="shared" si="155"/>
        <v>480</v>
      </c>
      <c r="T154" s="195">
        <f t="shared" si="156"/>
        <v>120</v>
      </c>
      <c r="U154" s="195">
        <f t="shared" si="157"/>
        <v>120</v>
      </c>
      <c r="V154" s="195">
        <f t="shared" si="158"/>
        <v>60</v>
      </c>
      <c r="W154" s="195">
        <f t="shared" si="159"/>
        <v>420</v>
      </c>
      <c r="X154" s="160">
        <v>1200</v>
      </c>
      <c r="Y154" s="195">
        <f t="shared" si="160"/>
        <v>480</v>
      </c>
      <c r="Z154" s="195">
        <f t="shared" si="161"/>
        <v>120</v>
      </c>
      <c r="AA154" s="195">
        <f t="shared" si="162"/>
        <v>120</v>
      </c>
      <c r="AB154" s="195">
        <f t="shared" si="163"/>
        <v>60</v>
      </c>
      <c r="AC154" s="195">
        <f t="shared" si="164"/>
        <v>420</v>
      </c>
      <c r="AD154" s="160">
        <v>1200</v>
      </c>
      <c r="AE154" s="195">
        <f t="shared" si="165"/>
        <v>480</v>
      </c>
      <c r="AF154" s="195">
        <f t="shared" si="166"/>
        <v>120</v>
      </c>
      <c r="AG154" s="195">
        <f t="shared" si="167"/>
        <v>120</v>
      </c>
      <c r="AH154" s="195">
        <f t="shared" si="168"/>
        <v>60</v>
      </c>
      <c r="AI154" s="195">
        <f t="shared" si="169"/>
        <v>420</v>
      </c>
      <c r="AJ154" s="196">
        <v>0.11674685459569097</v>
      </c>
      <c r="AK154" s="179"/>
      <c r="AL154" s="61"/>
      <c r="AM154" s="2"/>
      <c r="AO154" s="129"/>
    </row>
    <row r="155" spans="1:41" ht="12" customHeight="1">
      <c r="A155" s="274"/>
      <c r="B155" s="241" t="s">
        <v>24</v>
      </c>
      <c r="C155" s="273"/>
      <c r="D155" s="240">
        <v>7.5</v>
      </c>
      <c r="E155" s="167">
        <f t="shared" si="148"/>
        <v>9000</v>
      </c>
      <c r="F155" s="69">
        <v>1800</v>
      </c>
      <c r="G155" s="195">
        <f t="shared" si="149"/>
        <v>720</v>
      </c>
      <c r="H155" s="195">
        <f t="shared" si="170"/>
        <v>180</v>
      </c>
      <c r="I155" s="195">
        <f t="shared" si="171"/>
        <v>180</v>
      </c>
      <c r="J155" s="195">
        <f t="shared" si="172"/>
        <v>90</v>
      </c>
      <c r="K155" s="195">
        <f t="shared" si="173"/>
        <v>630</v>
      </c>
      <c r="L155" s="160">
        <v>1800</v>
      </c>
      <c r="M155" s="195">
        <f t="shared" si="150"/>
        <v>720</v>
      </c>
      <c r="N155" s="195">
        <f t="shared" si="151"/>
        <v>180</v>
      </c>
      <c r="O155" s="195">
        <f t="shared" si="152"/>
        <v>180</v>
      </c>
      <c r="P155" s="195">
        <f t="shared" si="153"/>
        <v>90</v>
      </c>
      <c r="Q155" s="195">
        <f t="shared" si="154"/>
        <v>630</v>
      </c>
      <c r="R155" s="160">
        <v>1800</v>
      </c>
      <c r="S155" s="195">
        <f t="shared" si="155"/>
        <v>720</v>
      </c>
      <c r="T155" s="195">
        <f t="shared" si="156"/>
        <v>180</v>
      </c>
      <c r="U155" s="195">
        <f t="shared" si="157"/>
        <v>180</v>
      </c>
      <c r="V155" s="195">
        <f t="shared" si="158"/>
        <v>90</v>
      </c>
      <c r="W155" s="195">
        <f t="shared" si="159"/>
        <v>630</v>
      </c>
      <c r="X155" s="160">
        <v>1800</v>
      </c>
      <c r="Y155" s="195">
        <f t="shared" si="160"/>
        <v>720</v>
      </c>
      <c r="Z155" s="195">
        <f t="shared" si="161"/>
        <v>180</v>
      </c>
      <c r="AA155" s="195">
        <f t="shared" si="162"/>
        <v>180</v>
      </c>
      <c r="AB155" s="195">
        <f t="shared" si="163"/>
        <v>90</v>
      </c>
      <c r="AC155" s="195">
        <f t="shared" si="164"/>
        <v>630</v>
      </c>
      <c r="AD155" s="160">
        <v>1800</v>
      </c>
      <c r="AE155" s="195">
        <f t="shared" si="165"/>
        <v>720</v>
      </c>
      <c r="AF155" s="195">
        <f t="shared" si="166"/>
        <v>180</v>
      </c>
      <c r="AG155" s="195">
        <f t="shared" si="167"/>
        <v>180</v>
      </c>
      <c r="AH155" s="195">
        <f t="shared" si="168"/>
        <v>90</v>
      </c>
      <c r="AI155" s="195">
        <f t="shared" si="169"/>
        <v>630</v>
      </c>
      <c r="AJ155" s="196">
        <v>0.25694005973618106</v>
      </c>
      <c r="AK155" s="179"/>
      <c r="AL155" s="61"/>
      <c r="AM155" s="2"/>
      <c r="AO155" s="129"/>
    </row>
    <row r="156" spans="1:41" ht="12" customHeight="1">
      <c r="A156" s="274"/>
      <c r="B156" s="241" t="s">
        <v>25</v>
      </c>
      <c r="C156" s="273"/>
      <c r="D156" s="240">
        <v>7.5</v>
      </c>
      <c r="E156" s="167">
        <f t="shared" si="148"/>
        <v>9000</v>
      </c>
      <c r="F156" s="69">
        <v>1800</v>
      </c>
      <c r="G156" s="195">
        <f t="shared" si="149"/>
        <v>720</v>
      </c>
      <c r="H156" s="195">
        <f t="shared" si="170"/>
        <v>180</v>
      </c>
      <c r="I156" s="195">
        <f t="shared" si="171"/>
        <v>180</v>
      </c>
      <c r="J156" s="195">
        <f t="shared" si="172"/>
        <v>90</v>
      </c>
      <c r="K156" s="195">
        <f t="shared" si="173"/>
        <v>630</v>
      </c>
      <c r="L156" s="160">
        <v>1800</v>
      </c>
      <c r="M156" s="195">
        <f t="shared" si="150"/>
        <v>720</v>
      </c>
      <c r="N156" s="195">
        <f t="shared" si="151"/>
        <v>180</v>
      </c>
      <c r="O156" s="195">
        <f t="shared" si="152"/>
        <v>180</v>
      </c>
      <c r="P156" s="195">
        <f t="shared" si="153"/>
        <v>90</v>
      </c>
      <c r="Q156" s="195">
        <f t="shared" si="154"/>
        <v>630</v>
      </c>
      <c r="R156" s="160">
        <v>1800</v>
      </c>
      <c r="S156" s="195">
        <f t="shared" si="155"/>
        <v>720</v>
      </c>
      <c r="T156" s="195">
        <f t="shared" si="156"/>
        <v>180</v>
      </c>
      <c r="U156" s="195">
        <f t="shared" si="157"/>
        <v>180</v>
      </c>
      <c r="V156" s="195">
        <f t="shared" si="158"/>
        <v>90</v>
      </c>
      <c r="W156" s="195">
        <f t="shared" si="159"/>
        <v>630</v>
      </c>
      <c r="X156" s="160">
        <v>1800</v>
      </c>
      <c r="Y156" s="195">
        <f t="shared" si="160"/>
        <v>720</v>
      </c>
      <c r="Z156" s="195">
        <f t="shared" si="161"/>
        <v>180</v>
      </c>
      <c r="AA156" s="195">
        <f t="shared" si="162"/>
        <v>180</v>
      </c>
      <c r="AB156" s="195">
        <f t="shared" si="163"/>
        <v>90</v>
      </c>
      <c r="AC156" s="195">
        <f t="shared" si="164"/>
        <v>630</v>
      </c>
      <c r="AD156" s="160">
        <v>1800</v>
      </c>
      <c r="AE156" s="195">
        <f t="shared" si="165"/>
        <v>720</v>
      </c>
      <c r="AF156" s="195">
        <f t="shared" si="166"/>
        <v>180</v>
      </c>
      <c r="AG156" s="195">
        <f t="shared" si="167"/>
        <v>180</v>
      </c>
      <c r="AH156" s="195">
        <f t="shared" si="168"/>
        <v>90</v>
      </c>
      <c r="AI156" s="195">
        <f t="shared" si="169"/>
        <v>630</v>
      </c>
      <c r="AJ156" s="196">
        <v>0.30811635338800847</v>
      </c>
      <c r="AK156" s="179"/>
      <c r="AL156" s="61"/>
      <c r="AM156" s="2"/>
      <c r="AO156" s="129"/>
    </row>
    <row r="157" spans="1:41" ht="12" customHeight="1">
      <c r="A157" s="274"/>
      <c r="B157" s="241" t="s">
        <v>27</v>
      </c>
      <c r="C157" s="273"/>
      <c r="D157" s="240">
        <v>7.5</v>
      </c>
      <c r="E157" s="167">
        <f t="shared" si="148"/>
        <v>9000</v>
      </c>
      <c r="F157" s="69">
        <v>1800</v>
      </c>
      <c r="G157" s="195">
        <f t="shared" si="149"/>
        <v>720</v>
      </c>
      <c r="H157" s="195">
        <f t="shared" si="170"/>
        <v>180</v>
      </c>
      <c r="I157" s="195">
        <f t="shared" si="171"/>
        <v>180</v>
      </c>
      <c r="J157" s="195">
        <f t="shared" si="172"/>
        <v>90</v>
      </c>
      <c r="K157" s="195">
        <f t="shared" si="173"/>
        <v>630</v>
      </c>
      <c r="L157" s="160">
        <v>1800</v>
      </c>
      <c r="M157" s="195">
        <f t="shared" si="150"/>
        <v>720</v>
      </c>
      <c r="N157" s="195">
        <f t="shared" si="151"/>
        <v>180</v>
      </c>
      <c r="O157" s="195">
        <f t="shared" si="152"/>
        <v>180</v>
      </c>
      <c r="P157" s="195">
        <f t="shared" si="153"/>
        <v>90</v>
      </c>
      <c r="Q157" s="195">
        <f t="shared" si="154"/>
        <v>630</v>
      </c>
      <c r="R157" s="160">
        <v>1800</v>
      </c>
      <c r="S157" s="195">
        <f t="shared" si="155"/>
        <v>720</v>
      </c>
      <c r="T157" s="195">
        <f t="shared" si="156"/>
        <v>180</v>
      </c>
      <c r="U157" s="195">
        <f t="shared" si="157"/>
        <v>180</v>
      </c>
      <c r="V157" s="195">
        <f t="shared" si="158"/>
        <v>90</v>
      </c>
      <c r="W157" s="195">
        <f t="shared" si="159"/>
        <v>630</v>
      </c>
      <c r="X157" s="160">
        <v>1800</v>
      </c>
      <c r="Y157" s="195">
        <f t="shared" si="160"/>
        <v>720</v>
      </c>
      <c r="Z157" s="195">
        <f t="shared" si="161"/>
        <v>180</v>
      </c>
      <c r="AA157" s="195">
        <f t="shared" si="162"/>
        <v>180</v>
      </c>
      <c r="AB157" s="195">
        <f t="shared" si="163"/>
        <v>90</v>
      </c>
      <c r="AC157" s="195">
        <f t="shared" si="164"/>
        <v>630</v>
      </c>
      <c r="AD157" s="160">
        <v>1800</v>
      </c>
      <c r="AE157" s="195">
        <f t="shared" si="165"/>
        <v>720</v>
      </c>
      <c r="AF157" s="195">
        <f t="shared" si="166"/>
        <v>180</v>
      </c>
      <c r="AG157" s="195">
        <f t="shared" si="167"/>
        <v>180</v>
      </c>
      <c r="AH157" s="195">
        <f t="shared" si="168"/>
        <v>90</v>
      </c>
      <c r="AI157" s="195">
        <f t="shared" si="169"/>
        <v>630</v>
      </c>
      <c r="AJ157" s="196">
        <v>0.14143691901007382</v>
      </c>
      <c r="AK157" s="179"/>
      <c r="AL157" s="61"/>
      <c r="AM157" s="2"/>
      <c r="AO157" s="129"/>
    </row>
    <row r="158" spans="1:41" ht="12" customHeight="1">
      <c r="A158" s="274"/>
      <c r="B158" s="241" t="s">
        <v>28</v>
      </c>
      <c r="C158" s="273"/>
      <c r="D158" s="240">
        <v>7.5</v>
      </c>
      <c r="E158" s="167">
        <f aca="true" t="shared" si="174" ref="E158:E211">F158+L158+R158+X158+AD158</f>
        <v>9000</v>
      </c>
      <c r="F158" s="69">
        <v>1800</v>
      </c>
      <c r="G158" s="195">
        <f t="shared" si="149"/>
        <v>720</v>
      </c>
      <c r="H158" s="195">
        <f t="shared" si="170"/>
        <v>180</v>
      </c>
      <c r="I158" s="195">
        <f t="shared" si="171"/>
        <v>180</v>
      </c>
      <c r="J158" s="195">
        <f t="shared" si="172"/>
        <v>90</v>
      </c>
      <c r="K158" s="195">
        <f t="shared" si="173"/>
        <v>630</v>
      </c>
      <c r="L158" s="160">
        <v>1800</v>
      </c>
      <c r="M158" s="195">
        <f t="shared" si="150"/>
        <v>720</v>
      </c>
      <c r="N158" s="195">
        <f t="shared" si="151"/>
        <v>180</v>
      </c>
      <c r="O158" s="195">
        <f t="shared" si="152"/>
        <v>180</v>
      </c>
      <c r="P158" s="195">
        <f t="shared" si="153"/>
        <v>90</v>
      </c>
      <c r="Q158" s="195">
        <f t="shared" si="154"/>
        <v>630</v>
      </c>
      <c r="R158" s="160">
        <v>1800</v>
      </c>
      <c r="S158" s="195">
        <f t="shared" si="155"/>
        <v>720</v>
      </c>
      <c r="T158" s="195">
        <f t="shared" si="156"/>
        <v>180</v>
      </c>
      <c r="U158" s="195">
        <f t="shared" si="157"/>
        <v>180</v>
      </c>
      <c r="V158" s="195">
        <f t="shared" si="158"/>
        <v>90</v>
      </c>
      <c r="W158" s="195">
        <f t="shared" si="159"/>
        <v>630</v>
      </c>
      <c r="X158" s="160">
        <v>1800</v>
      </c>
      <c r="Y158" s="195">
        <f t="shared" si="160"/>
        <v>720</v>
      </c>
      <c r="Z158" s="195">
        <f t="shared" si="161"/>
        <v>180</v>
      </c>
      <c r="AA158" s="195">
        <f t="shared" si="162"/>
        <v>180</v>
      </c>
      <c r="AB158" s="195">
        <f t="shared" si="163"/>
        <v>90</v>
      </c>
      <c r="AC158" s="195">
        <f t="shared" si="164"/>
        <v>630</v>
      </c>
      <c r="AD158" s="160">
        <v>1800</v>
      </c>
      <c r="AE158" s="195">
        <f t="shared" si="165"/>
        <v>720</v>
      </c>
      <c r="AF158" s="195">
        <f t="shared" si="166"/>
        <v>180</v>
      </c>
      <c r="AG158" s="195">
        <f t="shared" si="167"/>
        <v>180</v>
      </c>
      <c r="AH158" s="195">
        <f t="shared" si="168"/>
        <v>90</v>
      </c>
      <c r="AI158" s="195">
        <f t="shared" si="169"/>
        <v>630</v>
      </c>
      <c r="AJ158" s="196">
        <v>0.265771713550786</v>
      </c>
      <c r="AK158" s="179"/>
      <c r="AL158" s="61"/>
      <c r="AM158" s="2"/>
      <c r="AO158" s="129"/>
    </row>
    <row r="159" spans="1:41" ht="12" customHeight="1">
      <c r="A159" s="274"/>
      <c r="B159" s="241" t="s">
        <v>29</v>
      </c>
      <c r="C159" s="273"/>
      <c r="D159" s="240">
        <v>5</v>
      </c>
      <c r="E159" s="167">
        <f t="shared" si="174"/>
        <v>6000</v>
      </c>
      <c r="F159" s="69">
        <v>1200</v>
      </c>
      <c r="G159" s="195">
        <f t="shared" si="149"/>
        <v>480</v>
      </c>
      <c r="H159" s="195">
        <f t="shared" si="170"/>
        <v>120</v>
      </c>
      <c r="I159" s="195">
        <f t="shared" si="171"/>
        <v>120</v>
      </c>
      <c r="J159" s="195">
        <f t="shared" si="172"/>
        <v>60</v>
      </c>
      <c r="K159" s="195">
        <f t="shared" si="173"/>
        <v>420</v>
      </c>
      <c r="L159" s="160">
        <v>1200</v>
      </c>
      <c r="M159" s="195">
        <f t="shared" si="150"/>
        <v>480</v>
      </c>
      <c r="N159" s="195">
        <f t="shared" si="151"/>
        <v>120</v>
      </c>
      <c r="O159" s="195">
        <f t="shared" si="152"/>
        <v>120</v>
      </c>
      <c r="P159" s="195">
        <f t="shared" si="153"/>
        <v>60</v>
      </c>
      <c r="Q159" s="195">
        <f t="shared" si="154"/>
        <v>420</v>
      </c>
      <c r="R159" s="160">
        <v>1200</v>
      </c>
      <c r="S159" s="195">
        <f t="shared" si="155"/>
        <v>480</v>
      </c>
      <c r="T159" s="195">
        <f t="shared" si="156"/>
        <v>120</v>
      </c>
      <c r="U159" s="195">
        <f t="shared" si="157"/>
        <v>120</v>
      </c>
      <c r="V159" s="195">
        <f t="shared" si="158"/>
        <v>60</v>
      </c>
      <c r="W159" s="195">
        <f t="shared" si="159"/>
        <v>420</v>
      </c>
      <c r="X159" s="160">
        <v>1200</v>
      </c>
      <c r="Y159" s="195">
        <f t="shared" si="160"/>
        <v>480</v>
      </c>
      <c r="Z159" s="195">
        <f t="shared" si="161"/>
        <v>120</v>
      </c>
      <c r="AA159" s="195">
        <f t="shared" si="162"/>
        <v>120</v>
      </c>
      <c r="AB159" s="195">
        <f t="shared" si="163"/>
        <v>60</v>
      </c>
      <c r="AC159" s="195">
        <f t="shared" si="164"/>
        <v>420</v>
      </c>
      <c r="AD159" s="160">
        <v>1200</v>
      </c>
      <c r="AE159" s="195">
        <f t="shared" si="165"/>
        <v>480</v>
      </c>
      <c r="AF159" s="195">
        <f t="shared" si="166"/>
        <v>120</v>
      </c>
      <c r="AG159" s="195">
        <f t="shared" si="167"/>
        <v>120</v>
      </c>
      <c r="AH159" s="195">
        <f t="shared" si="168"/>
        <v>60</v>
      </c>
      <c r="AI159" s="195">
        <f t="shared" si="169"/>
        <v>420</v>
      </c>
      <c r="AJ159" s="196">
        <v>0.15607406903539914</v>
      </c>
      <c r="AK159" s="179"/>
      <c r="AL159" s="61"/>
      <c r="AM159" s="2"/>
      <c r="AO159" s="129"/>
    </row>
    <row r="160" spans="1:41" ht="12" customHeight="1">
      <c r="A160" s="274"/>
      <c r="B160" s="241" t="s">
        <v>30</v>
      </c>
      <c r="C160" s="273"/>
      <c r="D160" s="240">
        <v>5</v>
      </c>
      <c r="E160" s="167">
        <f t="shared" si="174"/>
        <v>6000</v>
      </c>
      <c r="F160" s="69">
        <v>1200</v>
      </c>
      <c r="G160" s="195">
        <f t="shared" si="149"/>
        <v>480</v>
      </c>
      <c r="H160" s="195">
        <f t="shared" si="170"/>
        <v>120</v>
      </c>
      <c r="I160" s="195">
        <f t="shared" si="171"/>
        <v>120</v>
      </c>
      <c r="J160" s="195">
        <f t="shared" si="172"/>
        <v>60</v>
      </c>
      <c r="K160" s="195">
        <f t="shared" si="173"/>
        <v>420</v>
      </c>
      <c r="L160" s="160">
        <v>1200</v>
      </c>
      <c r="M160" s="195">
        <f t="shared" si="150"/>
        <v>480</v>
      </c>
      <c r="N160" s="195">
        <f t="shared" si="151"/>
        <v>120</v>
      </c>
      <c r="O160" s="195">
        <f t="shared" si="152"/>
        <v>120</v>
      </c>
      <c r="P160" s="195">
        <f t="shared" si="153"/>
        <v>60</v>
      </c>
      <c r="Q160" s="195">
        <f t="shared" si="154"/>
        <v>420</v>
      </c>
      <c r="R160" s="160">
        <v>1200</v>
      </c>
      <c r="S160" s="195">
        <f t="shared" si="155"/>
        <v>480</v>
      </c>
      <c r="T160" s="195">
        <f t="shared" si="156"/>
        <v>120</v>
      </c>
      <c r="U160" s="195">
        <f t="shared" si="157"/>
        <v>120</v>
      </c>
      <c r="V160" s="195">
        <f t="shared" si="158"/>
        <v>60</v>
      </c>
      <c r="W160" s="195">
        <f t="shared" si="159"/>
        <v>420</v>
      </c>
      <c r="X160" s="160">
        <v>1200</v>
      </c>
      <c r="Y160" s="195">
        <f t="shared" si="160"/>
        <v>480</v>
      </c>
      <c r="Z160" s="195">
        <f t="shared" si="161"/>
        <v>120</v>
      </c>
      <c r="AA160" s="195">
        <f t="shared" si="162"/>
        <v>120</v>
      </c>
      <c r="AB160" s="195">
        <f t="shared" si="163"/>
        <v>60</v>
      </c>
      <c r="AC160" s="195">
        <f t="shared" si="164"/>
        <v>420</v>
      </c>
      <c r="AD160" s="160">
        <v>1200</v>
      </c>
      <c r="AE160" s="195">
        <f t="shared" si="165"/>
        <v>480</v>
      </c>
      <c r="AF160" s="195">
        <f t="shared" si="166"/>
        <v>120</v>
      </c>
      <c r="AG160" s="195">
        <f t="shared" si="167"/>
        <v>120</v>
      </c>
      <c r="AH160" s="195">
        <f t="shared" si="168"/>
        <v>60</v>
      </c>
      <c r="AI160" s="195">
        <f t="shared" si="169"/>
        <v>420</v>
      </c>
      <c r="AJ160" s="196">
        <v>0.10109340706152181</v>
      </c>
      <c r="AK160" s="179"/>
      <c r="AL160" s="61"/>
      <c r="AM160" s="2"/>
      <c r="AO160" s="129"/>
    </row>
    <row r="161" spans="1:41" ht="12" customHeight="1">
      <c r="A161" s="274"/>
      <c r="B161" s="212" t="s">
        <v>169</v>
      </c>
      <c r="C161" s="212"/>
      <c r="D161" s="86">
        <f>SUM(D145:D160)</f>
        <v>125</v>
      </c>
      <c r="E161" s="86">
        <f aca="true" t="shared" si="175" ref="E161:AJ161">SUM(E145:E160)</f>
        <v>151000</v>
      </c>
      <c r="F161" s="86">
        <f t="shared" si="175"/>
        <v>30200</v>
      </c>
      <c r="G161" s="86">
        <f t="shared" si="175"/>
        <v>12080</v>
      </c>
      <c r="H161" s="86">
        <f t="shared" si="175"/>
        <v>3020</v>
      </c>
      <c r="I161" s="86">
        <f t="shared" si="175"/>
        <v>3020</v>
      </c>
      <c r="J161" s="86">
        <f t="shared" si="175"/>
        <v>1510</v>
      </c>
      <c r="K161" s="86">
        <f t="shared" si="175"/>
        <v>10570</v>
      </c>
      <c r="L161" s="86">
        <f t="shared" si="175"/>
        <v>30200</v>
      </c>
      <c r="M161" s="86">
        <f t="shared" si="175"/>
        <v>12080</v>
      </c>
      <c r="N161" s="86">
        <f t="shared" si="175"/>
        <v>3020</v>
      </c>
      <c r="O161" s="86">
        <f t="shared" si="175"/>
        <v>3020</v>
      </c>
      <c r="P161" s="86">
        <f t="shared" si="175"/>
        <v>1510</v>
      </c>
      <c r="Q161" s="86">
        <f t="shared" si="175"/>
        <v>10570</v>
      </c>
      <c r="R161" s="86">
        <f t="shared" si="175"/>
        <v>30200</v>
      </c>
      <c r="S161" s="86">
        <f t="shared" si="175"/>
        <v>12080</v>
      </c>
      <c r="T161" s="86">
        <f t="shared" si="175"/>
        <v>3020</v>
      </c>
      <c r="U161" s="86">
        <f t="shared" si="175"/>
        <v>3020</v>
      </c>
      <c r="V161" s="86">
        <f t="shared" si="175"/>
        <v>1510</v>
      </c>
      <c r="W161" s="86">
        <f t="shared" si="175"/>
        <v>10570</v>
      </c>
      <c r="X161" s="86">
        <f t="shared" si="175"/>
        <v>30200</v>
      </c>
      <c r="Y161" s="86">
        <f t="shared" si="175"/>
        <v>12080</v>
      </c>
      <c r="Z161" s="86">
        <f t="shared" si="175"/>
        <v>3020</v>
      </c>
      <c r="AA161" s="86">
        <f t="shared" si="175"/>
        <v>3020</v>
      </c>
      <c r="AB161" s="86">
        <f t="shared" si="175"/>
        <v>1510</v>
      </c>
      <c r="AC161" s="86">
        <f t="shared" si="175"/>
        <v>10570</v>
      </c>
      <c r="AD161" s="86">
        <f t="shared" si="175"/>
        <v>30200</v>
      </c>
      <c r="AE161" s="86">
        <f t="shared" si="175"/>
        <v>12080</v>
      </c>
      <c r="AF161" s="86">
        <f t="shared" si="175"/>
        <v>3020</v>
      </c>
      <c r="AG161" s="86">
        <f t="shared" si="175"/>
        <v>3020</v>
      </c>
      <c r="AH161" s="86">
        <f t="shared" si="175"/>
        <v>1510</v>
      </c>
      <c r="AI161" s="86">
        <f t="shared" si="175"/>
        <v>10570</v>
      </c>
      <c r="AJ161" s="242">
        <f t="shared" si="175"/>
        <v>4.519012685691672</v>
      </c>
      <c r="AK161" s="179"/>
      <c r="AL161" s="2"/>
      <c r="AM161" s="2"/>
      <c r="AO161" s="129"/>
    </row>
    <row r="162" spans="1:41" ht="34.5" customHeight="1">
      <c r="A162" s="274"/>
      <c r="B162" s="139" t="s">
        <v>20</v>
      </c>
      <c r="C162" s="140" t="s">
        <v>125</v>
      </c>
      <c r="D162" s="135">
        <v>11.8</v>
      </c>
      <c r="E162" s="166">
        <f t="shared" si="174"/>
        <v>9440</v>
      </c>
      <c r="F162" s="243">
        <v>1888</v>
      </c>
      <c r="G162" s="198">
        <f t="shared" si="149"/>
        <v>755.2</v>
      </c>
      <c r="H162" s="198"/>
      <c r="I162" s="198">
        <f>F162*0.1</f>
        <v>188.8</v>
      </c>
      <c r="J162" s="198">
        <f>F162*0.05</f>
        <v>94.4</v>
      </c>
      <c r="K162" s="198">
        <f>F162*0.45</f>
        <v>849.6</v>
      </c>
      <c r="L162" s="135">
        <v>1888</v>
      </c>
      <c r="M162" s="198">
        <f>L162*0.4</f>
        <v>755.2</v>
      </c>
      <c r="N162" s="198"/>
      <c r="O162" s="198">
        <f>L162*0.1</f>
        <v>188.8</v>
      </c>
      <c r="P162" s="198">
        <f>L162*0.05</f>
        <v>94.4</v>
      </c>
      <c r="Q162" s="198">
        <f>L162*0.45</f>
        <v>849.6</v>
      </c>
      <c r="R162" s="136">
        <v>1888</v>
      </c>
      <c r="S162" s="198">
        <f>R162*0.4</f>
        <v>755.2</v>
      </c>
      <c r="T162" s="198"/>
      <c r="U162" s="198">
        <f>R162*0.1</f>
        <v>188.8</v>
      </c>
      <c r="V162" s="198">
        <f>R162*0.05</f>
        <v>94.4</v>
      </c>
      <c r="W162" s="198">
        <f>R162*0.45</f>
        <v>849.6</v>
      </c>
      <c r="X162" s="135">
        <v>1888</v>
      </c>
      <c r="Y162" s="198">
        <f>X162*0.4</f>
        <v>755.2</v>
      </c>
      <c r="Z162" s="198"/>
      <c r="AA162" s="198">
        <f>X162*0.1</f>
        <v>188.8</v>
      </c>
      <c r="AB162" s="198">
        <f>X162*0.05</f>
        <v>94.4</v>
      </c>
      <c r="AC162" s="198">
        <f>X162*0.45</f>
        <v>849.6</v>
      </c>
      <c r="AD162" s="135">
        <v>1888</v>
      </c>
      <c r="AE162" s="198">
        <f>AD162*0.4</f>
        <v>755.2</v>
      </c>
      <c r="AF162" s="198"/>
      <c r="AG162" s="198">
        <f>AD162*0.1</f>
        <v>188.8</v>
      </c>
      <c r="AH162" s="198">
        <f>AD162*0.05</f>
        <v>94.4</v>
      </c>
      <c r="AI162" s="198">
        <f>AD162*0.45</f>
        <v>849.6</v>
      </c>
      <c r="AJ162" s="202">
        <v>0.334</v>
      </c>
      <c r="AK162" s="5"/>
      <c r="AL162" s="2"/>
      <c r="AM162" s="2"/>
      <c r="AO162" s="129"/>
    </row>
    <row r="163" spans="1:41" s="156" customFormat="1" ht="21" customHeight="1">
      <c r="A163" s="274"/>
      <c r="B163" s="182" t="s">
        <v>120</v>
      </c>
      <c r="C163" s="182"/>
      <c r="D163" s="167">
        <f>SUM(D161:D162)</f>
        <v>136.8</v>
      </c>
      <c r="E163" s="167">
        <f aca="true" t="shared" si="176" ref="E163:AJ163">SUM(E161:E162)</f>
        <v>160440</v>
      </c>
      <c r="F163" s="167">
        <f t="shared" si="176"/>
        <v>32088</v>
      </c>
      <c r="G163" s="167">
        <f t="shared" si="176"/>
        <v>12835.2</v>
      </c>
      <c r="H163" s="167">
        <f t="shared" si="176"/>
        <v>3020</v>
      </c>
      <c r="I163" s="167">
        <f t="shared" si="176"/>
        <v>3208.8</v>
      </c>
      <c r="J163" s="167">
        <f t="shared" si="176"/>
        <v>1604.4</v>
      </c>
      <c r="K163" s="167">
        <f t="shared" si="176"/>
        <v>11419.6</v>
      </c>
      <c r="L163" s="167">
        <f t="shared" si="176"/>
        <v>32088</v>
      </c>
      <c r="M163" s="167">
        <f t="shared" si="176"/>
        <v>12835.2</v>
      </c>
      <c r="N163" s="167">
        <f t="shared" si="176"/>
        <v>3020</v>
      </c>
      <c r="O163" s="167">
        <f t="shared" si="176"/>
        <v>3208.8</v>
      </c>
      <c r="P163" s="167">
        <f t="shared" si="176"/>
        <v>1604.4</v>
      </c>
      <c r="Q163" s="167">
        <f t="shared" si="176"/>
        <v>11419.6</v>
      </c>
      <c r="R163" s="167">
        <f t="shared" si="176"/>
        <v>32088</v>
      </c>
      <c r="S163" s="167">
        <f t="shared" si="176"/>
        <v>12835.2</v>
      </c>
      <c r="T163" s="167">
        <f t="shared" si="176"/>
        <v>3020</v>
      </c>
      <c r="U163" s="167">
        <f t="shared" si="176"/>
        <v>3208.8</v>
      </c>
      <c r="V163" s="167">
        <f t="shared" si="176"/>
        <v>1604.4</v>
      </c>
      <c r="W163" s="167">
        <f t="shared" si="176"/>
        <v>11419.6</v>
      </c>
      <c r="X163" s="167">
        <f t="shared" si="176"/>
        <v>32088</v>
      </c>
      <c r="Y163" s="167">
        <f t="shared" si="176"/>
        <v>12835.2</v>
      </c>
      <c r="Z163" s="167">
        <f t="shared" si="176"/>
        <v>3020</v>
      </c>
      <c r="AA163" s="167">
        <f t="shared" si="176"/>
        <v>3208.8</v>
      </c>
      <c r="AB163" s="167">
        <f t="shared" si="176"/>
        <v>1604.4</v>
      </c>
      <c r="AC163" s="167">
        <f t="shared" si="176"/>
        <v>11419.6</v>
      </c>
      <c r="AD163" s="167">
        <f t="shared" si="176"/>
        <v>32088</v>
      </c>
      <c r="AE163" s="167">
        <f t="shared" si="176"/>
        <v>12835.2</v>
      </c>
      <c r="AF163" s="167">
        <f t="shared" si="176"/>
        <v>3020</v>
      </c>
      <c r="AG163" s="167">
        <f t="shared" si="176"/>
        <v>3208.8</v>
      </c>
      <c r="AH163" s="167">
        <f t="shared" si="176"/>
        <v>1604.4</v>
      </c>
      <c r="AI163" s="167">
        <f t="shared" si="176"/>
        <v>11419.6</v>
      </c>
      <c r="AJ163" s="183">
        <f t="shared" si="176"/>
        <v>4.853012685691672</v>
      </c>
      <c r="AK163" s="153"/>
      <c r="AL163" s="153"/>
      <c r="AM163" s="154"/>
      <c r="AN163" s="154"/>
      <c r="AO163" s="155"/>
    </row>
    <row r="164" spans="1:41" s="5" customFormat="1" ht="55.5" customHeight="1">
      <c r="A164" s="273" t="s">
        <v>209</v>
      </c>
      <c r="B164" s="233" t="s">
        <v>215</v>
      </c>
      <c r="C164" s="233"/>
      <c r="D164" s="233"/>
      <c r="E164" s="233"/>
      <c r="F164" s="233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172" t="s">
        <v>54</v>
      </c>
      <c r="AO164" s="101"/>
    </row>
    <row r="165" spans="1:36" s="5" customFormat="1" ht="12" customHeight="1">
      <c r="A165" s="273"/>
      <c r="B165" s="233" t="s">
        <v>14</v>
      </c>
      <c r="C165" s="273" t="s">
        <v>115</v>
      </c>
      <c r="D165" s="172">
        <v>1</v>
      </c>
      <c r="E165" s="167">
        <f t="shared" si="174"/>
        <v>3950</v>
      </c>
      <c r="F165" s="207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86">
        <v>3950</v>
      </c>
      <c r="S165" s="174">
        <f>R165*0.4</f>
        <v>1580</v>
      </c>
      <c r="T165" s="174">
        <f>R165*0.1</f>
        <v>395</v>
      </c>
      <c r="U165" s="174">
        <f>R165*0.1</f>
        <v>395</v>
      </c>
      <c r="V165" s="195">
        <f>R165*0.05</f>
        <v>197.5</v>
      </c>
      <c r="W165" s="195">
        <f>R165*0.35</f>
        <v>1382.5</v>
      </c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199">
        <v>1.778</v>
      </c>
    </row>
    <row r="166" spans="1:36" s="5" customFormat="1" ht="12" customHeight="1">
      <c r="A166" s="273"/>
      <c r="B166" s="208" t="s">
        <v>15</v>
      </c>
      <c r="C166" s="273"/>
      <c r="D166" s="174">
        <v>1</v>
      </c>
      <c r="E166" s="167">
        <f t="shared" si="174"/>
        <v>3950</v>
      </c>
      <c r="F166" s="244"/>
      <c r="G166" s="174"/>
      <c r="H166" s="174"/>
      <c r="I166" s="174"/>
      <c r="J166" s="174"/>
      <c r="K166" s="174"/>
      <c r="L166" s="86">
        <v>3950</v>
      </c>
      <c r="M166" s="174">
        <f>L166*0.4</f>
        <v>1580</v>
      </c>
      <c r="N166" s="174">
        <f>L166*0.1</f>
        <v>395</v>
      </c>
      <c r="O166" s="174">
        <f>L166*0.1</f>
        <v>395</v>
      </c>
      <c r="P166" s="195">
        <f>L166*0.05</f>
        <v>197.5</v>
      </c>
      <c r="Q166" s="195">
        <f>L166*0.35</f>
        <v>1382.5</v>
      </c>
      <c r="R166" s="86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199">
        <v>1.778</v>
      </c>
    </row>
    <row r="167" spans="1:36" s="5" customFormat="1" ht="12" customHeight="1">
      <c r="A167" s="273"/>
      <c r="B167" s="208" t="s">
        <v>20</v>
      </c>
      <c r="C167" s="273"/>
      <c r="D167" s="174">
        <v>1</v>
      </c>
      <c r="E167" s="167">
        <f t="shared" si="174"/>
        <v>3950</v>
      </c>
      <c r="F167" s="244"/>
      <c r="G167" s="174"/>
      <c r="H167" s="174"/>
      <c r="I167" s="174"/>
      <c r="J167" s="174"/>
      <c r="K167" s="174"/>
      <c r="L167" s="86"/>
      <c r="M167" s="174"/>
      <c r="N167" s="174"/>
      <c r="O167" s="174"/>
      <c r="P167" s="195"/>
      <c r="Q167" s="195"/>
      <c r="R167" s="86">
        <v>3950</v>
      </c>
      <c r="S167" s="174">
        <f>R167*0.4</f>
        <v>1580</v>
      </c>
      <c r="T167" s="174">
        <f>R167*0.1</f>
        <v>395</v>
      </c>
      <c r="U167" s="174">
        <f>R167*0.1</f>
        <v>395</v>
      </c>
      <c r="V167" s="195">
        <f>R167*0.05</f>
        <v>197.5</v>
      </c>
      <c r="W167" s="195">
        <f>R167*0.35</f>
        <v>1382.5</v>
      </c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199">
        <v>1.778</v>
      </c>
    </row>
    <row r="168" spans="1:36" s="5" customFormat="1" ht="12" customHeight="1">
      <c r="A168" s="273"/>
      <c r="B168" s="208" t="s">
        <v>21</v>
      </c>
      <c r="C168" s="273"/>
      <c r="D168" s="174">
        <v>1</v>
      </c>
      <c r="E168" s="167">
        <f t="shared" si="174"/>
        <v>3950</v>
      </c>
      <c r="F168" s="244"/>
      <c r="G168" s="174"/>
      <c r="H168" s="174"/>
      <c r="I168" s="174"/>
      <c r="J168" s="174"/>
      <c r="K168" s="174"/>
      <c r="L168" s="208"/>
      <c r="M168" s="174"/>
      <c r="N168" s="174"/>
      <c r="O168" s="174"/>
      <c r="P168" s="195"/>
      <c r="Q168" s="195"/>
      <c r="R168" s="86"/>
      <c r="S168" s="174"/>
      <c r="T168" s="174"/>
      <c r="U168" s="174"/>
      <c r="V168" s="174"/>
      <c r="W168" s="174"/>
      <c r="X168" s="86">
        <v>3950</v>
      </c>
      <c r="Y168" s="174">
        <f>X168*0.4</f>
        <v>1580</v>
      </c>
      <c r="Z168" s="174">
        <f>X168*0.1</f>
        <v>395</v>
      </c>
      <c r="AA168" s="174">
        <f>X168*0.1</f>
        <v>395</v>
      </c>
      <c r="AB168" s="195">
        <f>X168*0.05</f>
        <v>197.5</v>
      </c>
      <c r="AC168" s="195">
        <f>X168*0.35</f>
        <v>1382.5</v>
      </c>
      <c r="AD168" s="208"/>
      <c r="AE168" s="208"/>
      <c r="AF168" s="208"/>
      <c r="AG168" s="208"/>
      <c r="AH168" s="208"/>
      <c r="AI168" s="208"/>
      <c r="AJ168" s="199">
        <v>1.778</v>
      </c>
    </row>
    <row r="169" spans="1:36" s="5" customFormat="1" ht="12" customHeight="1">
      <c r="A169" s="273"/>
      <c r="B169" s="208" t="s">
        <v>122</v>
      </c>
      <c r="C169" s="273"/>
      <c r="D169" s="174">
        <v>1</v>
      </c>
      <c r="E169" s="167">
        <f t="shared" si="174"/>
        <v>3950</v>
      </c>
      <c r="F169" s="244"/>
      <c r="G169" s="174"/>
      <c r="H169" s="174"/>
      <c r="I169" s="174"/>
      <c r="J169" s="174"/>
      <c r="K169" s="174"/>
      <c r="L169" s="208"/>
      <c r="M169" s="174"/>
      <c r="N169" s="174"/>
      <c r="O169" s="174"/>
      <c r="P169" s="195"/>
      <c r="Q169" s="195"/>
      <c r="R169" s="86"/>
      <c r="S169" s="174"/>
      <c r="T169" s="174"/>
      <c r="U169" s="174"/>
      <c r="V169" s="174"/>
      <c r="W169" s="174"/>
      <c r="X169" s="86"/>
      <c r="Y169" s="208"/>
      <c r="Z169" s="208"/>
      <c r="AA169" s="208"/>
      <c r="AB169" s="208"/>
      <c r="AC169" s="208"/>
      <c r="AD169" s="86">
        <v>3950</v>
      </c>
      <c r="AE169" s="174">
        <f>AD169*0.4</f>
        <v>1580</v>
      </c>
      <c r="AF169" s="174">
        <f>AD169*0.1</f>
        <v>395</v>
      </c>
      <c r="AG169" s="174">
        <f>AD169*0.1</f>
        <v>395</v>
      </c>
      <c r="AH169" s="195">
        <f>AD169*0.05</f>
        <v>197.5</v>
      </c>
      <c r="AI169" s="195">
        <f>AD169*0.35</f>
        <v>1382.5</v>
      </c>
      <c r="AJ169" s="199">
        <v>1.411</v>
      </c>
    </row>
    <row r="170" spans="1:48" s="5" customFormat="1" ht="12" customHeight="1">
      <c r="A170" s="273"/>
      <c r="B170" s="208" t="s">
        <v>22</v>
      </c>
      <c r="C170" s="273"/>
      <c r="D170" s="174">
        <v>2</v>
      </c>
      <c r="E170" s="167">
        <f t="shared" si="174"/>
        <v>7900</v>
      </c>
      <c r="F170" s="244"/>
      <c r="G170" s="174"/>
      <c r="H170" s="174"/>
      <c r="I170" s="174"/>
      <c r="J170" s="174"/>
      <c r="K170" s="174"/>
      <c r="L170" s="86">
        <v>3950</v>
      </c>
      <c r="M170" s="174">
        <f>L170*0.4</f>
        <v>1580</v>
      </c>
      <c r="N170" s="174">
        <f>L170*0.1</f>
        <v>395</v>
      </c>
      <c r="O170" s="174">
        <f>L170*0.1</f>
        <v>395</v>
      </c>
      <c r="P170" s="195">
        <f>L170*0.05</f>
        <v>197.5</v>
      </c>
      <c r="Q170" s="195">
        <f>L170*0.35</f>
        <v>1382.5</v>
      </c>
      <c r="R170" s="86">
        <v>3950</v>
      </c>
      <c r="S170" s="174">
        <f>R170*0.4</f>
        <v>1580</v>
      </c>
      <c r="T170" s="174">
        <f>R170*0.1</f>
        <v>395</v>
      </c>
      <c r="U170" s="174">
        <f>R170*0.1</f>
        <v>395</v>
      </c>
      <c r="V170" s="195">
        <f>R170*0.05</f>
        <v>197.5</v>
      </c>
      <c r="W170" s="195">
        <f>R170*0.35</f>
        <v>1382.5</v>
      </c>
      <c r="X170" s="86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199">
        <v>3.556</v>
      </c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</row>
    <row r="171" spans="1:37" s="5" customFormat="1" ht="12" customHeight="1">
      <c r="A171" s="273"/>
      <c r="B171" s="208" t="s">
        <v>28</v>
      </c>
      <c r="C171" s="273"/>
      <c r="D171" s="174">
        <v>1</v>
      </c>
      <c r="E171" s="167">
        <f t="shared" si="174"/>
        <v>3950</v>
      </c>
      <c r="F171" s="243"/>
      <c r="G171" s="174"/>
      <c r="H171" s="174"/>
      <c r="I171" s="174"/>
      <c r="J171" s="174"/>
      <c r="K171" s="174"/>
      <c r="L171" s="86"/>
      <c r="M171" s="174"/>
      <c r="N171" s="174"/>
      <c r="O171" s="174"/>
      <c r="P171" s="195"/>
      <c r="Q171" s="195"/>
      <c r="R171" s="208"/>
      <c r="S171" s="208"/>
      <c r="T171" s="208"/>
      <c r="U171" s="208"/>
      <c r="V171" s="208"/>
      <c r="W171" s="208"/>
      <c r="X171" s="86">
        <v>3950</v>
      </c>
      <c r="Y171" s="174">
        <f>X171*0.4</f>
        <v>1580</v>
      </c>
      <c r="Z171" s="174">
        <f>X171*0.1</f>
        <v>395</v>
      </c>
      <c r="AA171" s="174">
        <f>X171*0.1</f>
        <v>395</v>
      </c>
      <c r="AB171" s="195">
        <f>X171*0.05</f>
        <v>197.5</v>
      </c>
      <c r="AC171" s="195">
        <f>X171*0.35</f>
        <v>1382.5</v>
      </c>
      <c r="AD171" s="208"/>
      <c r="AE171" s="208"/>
      <c r="AF171" s="208"/>
      <c r="AG171" s="208"/>
      <c r="AH171" s="208"/>
      <c r="AI171" s="208"/>
      <c r="AJ171" s="199">
        <v>1.778</v>
      </c>
      <c r="AK171" s="173" t="s">
        <v>151</v>
      </c>
    </row>
    <row r="172" spans="1:40" s="9" customFormat="1" ht="12" customHeight="1">
      <c r="A172" s="273"/>
      <c r="B172" s="212" t="s">
        <v>169</v>
      </c>
      <c r="C172" s="212"/>
      <c r="D172" s="224">
        <f>SUM(D165:D171)</f>
        <v>8</v>
      </c>
      <c r="E172" s="225">
        <f>SUM(E165:E171)</f>
        <v>31600</v>
      </c>
      <c r="F172" s="225"/>
      <c r="G172" s="225"/>
      <c r="H172" s="225"/>
      <c r="I172" s="225"/>
      <c r="J172" s="225"/>
      <c r="K172" s="225"/>
      <c r="L172" s="225">
        <f aca="true" t="shared" si="177" ref="L172:AJ172">SUM(L165:L171)</f>
        <v>7900</v>
      </c>
      <c r="M172" s="225">
        <f t="shared" si="177"/>
        <v>3160</v>
      </c>
      <c r="N172" s="225">
        <f t="shared" si="177"/>
        <v>790</v>
      </c>
      <c r="O172" s="225">
        <f t="shared" si="177"/>
        <v>790</v>
      </c>
      <c r="P172" s="225">
        <f t="shared" si="177"/>
        <v>395</v>
      </c>
      <c r="Q172" s="225">
        <f t="shared" si="177"/>
        <v>2765</v>
      </c>
      <c r="R172" s="225">
        <f t="shared" si="177"/>
        <v>11850</v>
      </c>
      <c r="S172" s="225">
        <f t="shared" si="177"/>
        <v>4740</v>
      </c>
      <c r="T172" s="225">
        <f t="shared" si="177"/>
        <v>1185</v>
      </c>
      <c r="U172" s="225">
        <f t="shared" si="177"/>
        <v>1185</v>
      </c>
      <c r="V172" s="225">
        <f t="shared" si="177"/>
        <v>592.5</v>
      </c>
      <c r="W172" s="225">
        <f t="shared" si="177"/>
        <v>4147.5</v>
      </c>
      <c r="X172" s="225">
        <f t="shared" si="177"/>
        <v>7900</v>
      </c>
      <c r="Y172" s="225">
        <f t="shared" si="177"/>
        <v>3160</v>
      </c>
      <c r="Z172" s="225">
        <f t="shared" si="177"/>
        <v>790</v>
      </c>
      <c r="AA172" s="225">
        <f t="shared" si="177"/>
        <v>790</v>
      </c>
      <c r="AB172" s="225">
        <f t="shared" si="177"/>
        <v>395</v>
      </c>
      <c r="AC172" s="225">
        <f t="shared" si="177"/>
        <v>2765</v>
      </c>
      <c r="AD172" s="225">
        <f t="shared" si="177"/>
        <v>3950</v>
      </c>
      <c r="AE172" s="225">
        <f t="shared" si="177"/>
        <v>1580</v>
      </c>
      <c r="AF172" s="225">
        <f t="shared" si="177"/>
        <v>395</v>
      </c>
      <c r="AG172" s="225">
        <f t="shared" si="177"/>
        <v>395</v>
      </c>
      <c r="AH172" s="225">
        <f t="shared" si="177"/>
        <v>197.5</v>
      </c>
      <c r="AI172" s="225">
        <f t="shared" si="177"/>
        <v>1382.5</v>
      </c>
      <c r="AJ172" s="238">
        <f t="shared" si="177"/>
        <v>13.857000000000001</v>
      </c>
      <c r="AK172" s="124"/>
      <c r="AL172" s="79"/>
      <c r="AN172" s="34"/>
    </row>
    <row r="173" spans="1:40" s="146" customFormat="1" ht="24" customHeight="1">
      <c r="A173" s="273"/>
      <c r="B173" s="139" t="s">
        <v>109</v>
      </c>
      <c r="C173" s="140" t="s">
        <v>116</v>
      </c>
      <c r="D173" s="135">
        <v>3</v>
      </c>
      <c r="E173" s="166">
        <f t="shared" si="174"/>
        <v>10000</v>
      </c>
      <c r="F173" s="166"/>
      <c r="G173" s="141"/>
      <c r="H173" s="141"/>
      <c r="I173" s="141"/>
      <c r="J173" s="141"/>
      <c r="K173" s="141"/>
      <c r="L173" s="135"/>
      <c r="M173" s="142"/>
      <c r="N173" s="142"/>
      <c r="O173" s="142"/>
      <c r="P173" s="142"/>
      <c r="Q173" s="142"/>
      <c r="R173" s="135"/>
      <c r="S173" s="142"/>
      <c r="T173" s="142"/>
      <c r="U173" s="142"/>
      <c r="V173" s="142"/>
      <c r="W173" s="142"/>
      <c r="X173" s="135">
        <v>5000</v>
      </c>
      <c r="Y173" s="197">
        <f>X173*0.4</f>
        <v>2000</v>
      </c>
      <c r="Z173" s="197"/>
      <c r="AA173" s="197">
        <f>X173*0.1</f>
        <v>500</v>
      </c>
      <c r="AB173" s="198">
        <f>X173*0.05</f>
        <v>250</v>
      </c>
      <c r="AC173" s="198">
        <f>X173*0.45</f>
        <v>2250</v>
      </c>
      <c r="AD173" s="135">
        <v>5000</v>
      </c>
      <c r="AE173" s="197">
        <f>AD173*0.4</f>
        <v>2000</v>
      </c>
      <c r="AF173" s="197"/>
      <c r="AG173" s="197">
        <f>AD173*0.1</f>
        <v>500</v>
      </c>
      <c r="AH173" s="198">
        <f>AD173*0.05</f>
        <v>250</v>
      </c>
      <c r="AI173" s="198">
        <f>AD173*0.45</f>
        <v>2250</v>
      </c>
      <c r="AJ173" s="201">
        <v>4.5</v>
      </c>
      <c r="AK173" s="144"/>
      <c r="AL173" s="145"/>
      <c r="AN173" s="137"/>
    </row>
    <row r="174" spans="1:40" s="146" customFormat="1" ht="36" customHeight="1">
      <c r="A174" s="273"/>
      <c r="B174" s="139" t="s">
        <v>113</v>
      </c>
      <c r="C174" s="140" t="s">
        <v>124</v>
      </c>
      <c r="D174" s="135">
        <v>7</v>
      </c>
      <c r="E174" s="166">
        <f t="shared" si="174"/>
        <v>42000</v>
      </c>
      <c r="F174" s="166">
        <v>8400</v>
      </c>
      <c r="G174" s="197">
        <f>F174*0.4</f>
        <v>3360</v>
      </c>
      <c r="H174" s="197"/>
      <c r="I174" s="197">
        <f>F174*0.1</f>
        <v>840</v>
      </c>
      <c r="J174" s="198">
        <f>F174*0.05</f>
        <v>420</v>
      </c>
      <c r="K174" s="198">
        <f>F174*0.45</f>
        <v>3780</v>
      </c>
      <c r="L174" s="135">
        <v>8400</v>
      </c>
      <c r="M174" s="197">
        <f>L174*0.4</f>
        <v>3360</v>
      </c>
      <c r="N174" s="197"/>
      <c r="O174" s="197">
        <f>L174*0.1</f>
        <v>840</v>
      </c>
      <c r="P174" s="198">
        <f>L174*0.05</f>
        <v>420</v>
      </c>
      <c r="Q174" s="198">
        <f>L174*0.45</f>
        <v>3780</v>
      </c>
      <c r="R174" s="135">
        <v>8400</v>
      </c>
      <c r="S174" s="197">
        <f>R174*0.4</f>
        <v>3360</v>
      </c>
      <c r="T174" s="197"/>
      <c r="U174" s="197">
        <f>R174*0.1</f>
        <v>840</v>
      </c>
      <c r="V174" s="198">
        <f>R174*0.05</f>
        <v>420</v>
      </c>
      <c r="W174" s="198">
        <f>R174*0.45</f>
        <v>3780</v>
      </c>
      <c r="X174" s="135">
        <v>8400</v>
      </c>
      <c r="Y174" s="197">
        <f>X174*0.4</f>
        <v>3360</v>
      </c>
      <c r="Z174" s="197"/>
      <c r="AA174" s="197">
        <f>X174*0.1</f>
        <v>840</v>
      </c>
      <c r="AB174" s="198">
        <f>X174*0.05</f>
        <v>420</v>
      </c>
      <c r="AC174" s="198">
        <f>X174*0.45</f>
        <v>3780</v>
      </c>
      <c r="AD174" s="135">
        <v>8400</v>
      </c>
      <c r="AE174" s="197">
        <f>AD174*0.4</f>
        <v>3360</v>
      </c>
      <c r="AF174" s="197"/>
      <c r="AG174" s="197">
        <f>AD174*0.1</f>
        <v>840</v>
      </c>
      <c r="AH174" s="198">
        <f>AD174*0.05</f>
        <v>420</v>
      </c>
      <c r="AI174" s="198">
        <f>AD174*0.45</f>
        <v>3780</v>
      </c>
      <c r="AJ174" s="200">
        <v>9.38</v>
      </c>
      <c r="AK174" s="175"/>
      <c r="AL174" s="145"/>
      <c r="AN174" s="137"/>
    </row>
    <row r="175" spans="1:40" s="149" customFormat="1" ht="36" customHeight="1">
      <c r="A175" s="273"/>
      <c r="B175" s="139" t="s">
        <v>114</v>
      </c>
      <c r="C175" s="140" t="s">
        <v>118</v>
      </c>
      <c r="D175" s="135">
        <v>2</v>
      </c>
      <c r="E175" s="166">
        <f t="shared" si="174"/>
        <v>10000</v>
      </c>
      <c r="F175" s="166"/>
      <c r="G175" s="141"/>
      <c r="H175" s="141"/>
      <c r="I175" s="141"/>
      <c r="J175" s="141"/>
      <c r="K175" s="198"/>
      <c r="L175" s="135">
        <v>3300</v>
      </c>
      <c r="M175" s="197">
        <f>L175*0.4</f>
        <v>1320</v>
      </c>
      <c r="N175" s="197"/>
      <c r="O175" s="197">
        <f>L175*0.1</f>
        <v>330</v>
      </c>
      <c r="P175" s="198">
        <f>L175*0.05</f>
        <v>165</v>
      </c>
      <c r="Q175" s="198">
        <f>L175*0.45</f>
        <v>1485</v>
      </c>
      <c r="R175" s="135">
        <v>3300</v>
      </c>
      <c r="S175" s="197">
        <f>R175*0.4</f>
        <v>1320</v>
      </c>
      <c r="T175" s="197"/>
      <c r="U175" s="197">
        <f>R175*0.1</f>
        <v>330</v>
      </c>
      <c r="V175" s="198">
        <f>R175*0.05</f>
        <v>165</v>
      </c>
      <c r="W175" s="198">
        <f>R175*0.45</f>
        <v>1485</v>
      </c>
      <c r="X175" s="135">
        <v>3400</v>
      </c>
      <c r="Y175" s="197">
        <f>X175*0.4</f>
        <v>1360</v>
      </c>
      <c r="Z175" s="197"/>
      <c r="AA175" s="197">
        <f>X175*0.1</f>
        <v>340</v>
      </c>
      <c r="AB175" s="198">
        <f>X175*0.05</f>
        <v>170</v>
      </c>
      <c r="AC175" s="198">
        <f>X175*0.45</f>
        <v>1530</v>
      </c>
      <c r="AD175" s="135"/>
      <c r="AE175" s="142"/>
      <c r="AF175" s="142"/>
      <c r="AG175" s="142"/>
      <c r="AH175" s="142"/>
      <c r="AI175" s="198"/>
      <c r="AJ175" s="202">
        <v>1.422</v>
      </c>
      <c r="AK175" s="147"/>
      <c r="AL175" s="148"/>
      <c r="AN175" s="34"/>
    </row>
    <row r="176" spans="1:40" s="149" customFormat="1" ht="24" customHeight="1">
      <c r="A176" s="273"/>
      <c r="B176" s="139" t="s">
        <v>111</v>
      </c>
      <c r="C176" s="140" t="s">
        <v>126</v>
      </c>
      <c r="D176" s="135">
        <v>7</v>
      </c>
      <c r="E176" s="166">
        <v>55100</v>
      </c>
      <c r="F176" s="166">
        <v>10300</v>
      </c>
      <c r="G176" s="197">
        <f>F176*0.4</f>
        <v>4120</v>
      </c>
      <c r="H176" s="197"/>
      <c r="I176" s="197">
        <f>F176*0.1</f>
        <v>1030</v>
      </c>
      <c r="J176" s="198">
        <f>F176*0.05</f>
        <v>515</v>
      </c>
      <c r="K176" s="198">
        <f>F176*0.45</f>
        <v>4635</v>
      </c>
      <c r="L176" s="135">
        <v>17800</v>
      </c>
      <c r="M176" s="197">
        <f>L176*0.4</f>
        <v>7120</v>
      </c>
      <c r="N176" s="197"/>
      <c r="O176" s="197">
        <f>L176*0.1</f>
        <v>1780</v>
      </c>
      <c r="P176" s="198">
        <f>L176*0.05</f>
        <v>890</v>
      </c>
      <c r="Q176" s="198">
        <f>L176*0.45</f>
        <v>8010</v>
      </c>
      <c r="R176" s="135">
        <v>9500</v>
      </c>
      <c r="S176" s="197">
        <f>R176*0.4</f>
        <v>3800</v>
      </c>
      <c r="T176" s="197"/>
      <c r="U176" s="197">
        <f>R176*0.1</f>
        <v>950</v>
      </c>
      <c r="V176" s="198">
        <f>R176*0.05</f>
        <v>475</v>
      </c>
      <c r="W176" s="198">
        <f>R176*0.45</f>
        <v>4275</v>
      </c>
      <c r="X176" s="135">
        <v>9000</v>
      </c>
      <c r="Y176" s="197">
        <f>X176*0.4</f>
        <v>3600</v>
      </c>
      <c r="Z176" s="197"/>
      <c r="AA176" s="197">
        <f>X176*0.1</f>
        <v>900</v>
      </c>
      <c r="AB176" s="198">
        <f>X176*0.05</f>
        <v>450</v>
      </c>
      <c r="AC176" s="198">
        <f>X176*0.45</f>
        <v>4050</v>
      </c>
      <c r="AD176" s="135">
        <v>8500</v>
      </c>
      <c r="AE176" s="197">
        <f>AD176*0.4</f>
        <v>3400</v>
      </c>
      <c r="AF176" s="197"/>
      <c r="AG176" s="197">
        <f>AD176*0.1</f>
        <v>850</v>
      </c>
      <c r="AH176" s="198">
        <f>AD176*0.05</f>
        <v>425</v>
      </c>
      <c r="AI176" s="198">
        <f>AD176*0.45</f>
        <v>3825</v>
      </c>
      <c r="AJ176" s="202">
        <v>44.304</v>
      </c>
      <c r="AK176" s="147"/>
      <c r="AL176" s="148"/>
      <c r="AN176" s="34"/>
    </row>
    <row r="177" spans="1:40" s="151" customFormat="1" ht="21" customHeight="1">
      <c r="A177" s="273"/>
      <c r="B177" s="182" t="s">
        <v>120</v>
      </c>
      <c r="C177" s="213"/>
      <c r="D177" s="168">
        <f aca="true" t="shared" si="178" ref="D177:AJ177">SUM(D172:D176)</f>
        <v>27</v>
      </c>
      <c r="E177" s="168">
        <f t="shared" si="178"/>
        <v>148700</v>
      </c>
      <c r="F177" s="168">
        <f t="shared" si="178"/>
        <v>18700</v>
      </c>
      <c r="G177" s="168">
        <f t="shared" si="178"/>
        <v>7480</v>
      </c>
      <c r="H177" s="168">
        <f t="shared" si="178"/>
        <v>0</v>
      </c>
      <c r="I177" s="168">
        <f t="shared" si="178"/>
        <v>1870</v>
      </c>
      <c r="J177" s="168">
        <f t="shared" si="178"/>
        <v>935</v>
      </c>
      <c r="K177" s="168">
        <f t="shared" si="178"/>
        <v>8415</v>
      </c>
      <c r="L177" s="168">
        <f t="shared" si="178"/>
        <v>37400</v>
      </c>
      <c r="M177" s="168">
        <f t="shared" si="178"/>
        <v>14960</v>
      </c>
      <c r="N177" s="168">
        <f t="shared" si="178"/>
        <v>790</v>
      </c>
      <c r="O177" s="168">
        <f t="shared" si="178"/>
        <v>3740</v>
      </c>
      <c r="P177" s="168">
        <f t="shared" si="178"/>
        <v>1870</v>
      </c>
      <c r="Q177" s="168">
        <f t="shared" si="178"/>
        <v>16040</v>
      </c>
      <c r="R177" s="168">
        <f t="shared" si="178"/>
        <v>33050</v>
      </c>
      <c r="S177" s="168">
        <f t="shared" si="178"/>
        <v>13220</v>
      </c>
      <c r="T177" s="168">
        <f t="shared" si="178"/>
        <v>1185</v>
      </c>
      <c r="U177" s="168">
        <f t="shared" si="178"/>
        <v>3305</v>
      </c>
      <c r="V177" s="168">
        <f t="shared" si="178"/>
        <v>1652.5</v>
      </c>
      <c r="W177" s="168">
        <f t="shared" si="178"/>
        <v>13687.5</v>
      </c>
      <c r="X177" s="168">
        <f t="shared" si="178"/>
        <v>33700</v>
      </c>
      <c r="Y177" s="168">
        <f t="shared" si="178"/>
        <v>13480</v>
      </c>
      <c r="Z177" s="168">
        <f t="shared" si="178"/>
        <v>790</v>
      </c>
      <c r="AA177" s="168">
        <f t="shared" si="178"/>
        <v>3370</v>
      </c>
      <c r="AB177" s="168">
        <f t="shared" si="178"/>
        <v>1685</v>
      </c>
      <c r="AC177" s="168">
        <f t="shared" si="178"/>
        <v>14375</v>
      </c>
      <c r="AD177" s="168">
        <f t="shared" si="178"/>
        <v>25850</v>
      </c>
      <c r="AE177" s="168">
        <f t="shared" si="178"/>
        <v>10340</v>
      </c>
      <c r="AF177" s="168">
        <f t="shared" si="178"/>
        <v>395</v>
      </c>
      <c r="AG177" s="168">
        <f t="shared" si="178"/>
        <v>2585</v>
      </c>
      <c r="AH177" s="168">
        <f t="shared" si="178"/>
        <v>1292.5</v>
      </c>
      <c r="AI177" s="168">
        <f t="shared" si="178"/>
        <v>11237.5</v>
      </c>
      <c r="AJ177" s="183">
        <f t="shared" si="178"/>
        <v>73.46300000000001</v>
      </c>
      <c r="AK177" s="150"/>
      <c r="AL177" s="150"/>
      <c r="AN177" s="152"/>
    </row>
    <row r="178" spans="1:36" s="5" customFormat="1" ht="79.5" customHeight="1">
      <c r="A178" s="273" t="s">
        <v>210</v>
      </c>
      <c r="B178" s="233" t="s">
        <v>182</v>
      </c>
      <c r="C178" s="233"/>
      <c r="D178" s="233"/>
      <c r="E178" s="233"/>
      <c r="F178" s="239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172" t="s">
        <v>183</v>
      </c>
    </row>
    <row r="179" spans="1:37" s="5" customFormat="1" ht="12" customHeight="1">
      <c r="A179" s="273"/>
      <c r="B179" s="239" t="s">
        <v>35</v>
      </c>
      <c r="C179" s="273" t="s">
        <v>115</v>
      </c>
      <c r="D179" s="240">
        <v>29</v>
      </c>
      <c r="E179" s="167">
        <f t="shared" si="174"/>
        <v>1660</v>
      </c>
      <c r="F179" s="244">
        <v>230</v>
      </c>
      <c r="G179" s="195">
        <f>F179*0.4</f>
        <v>92</v>
      </c>
      <c r="H179" s="195">
        <f>F179*0.1</f>
        <v>23</v>
      </c>
      <c r="I179" s="195">
        <f>F179*0.1</f>
        <v>23</v>
      </c>
      <c r="J179" s="195">
        <f>F179*0.05</f>
        <v>11.5</v>
      </c>
      <c r="K179" s="195">
        <f>F179*0.35</f>
        <v>80.5</v>
      </c>
      <c r="L179" s="86">
        <v>700</v>
      </c>
      <c r="M179" s="195">
        <f aca="true" t="shared" si="179" ref="M179:M199">L179*0.4</f>
        <v>280</v>
      </c>
      <c r="N179" s="195">
        <f aca="true" t="shared" si="180" ref="N179:N197">L179*0.1</f>
        <v>70</v>
      </c>
      <c r="O179" s="195">
        <f aca="true" t="shared" si="181" ref="O179:O197">L179*0.1</f>
        <v>70</v>
      </c>
      <c r="P179" s="195">
        <f aca="true" t="shared" si="182" ref="P179:P197">L179*0.05</f>
        <v>35</v>
      </c>
      <c r="Q179" s="195">
        <f aca="true" t="shared" si="183" ref="Q179:Q197">L179*0.35</f>
        <v>244.99999999999997</v>
      </c>
      <c r="R179" s="86">
        <v>230</v>
      </c>
      <c r="S179" s="195">
        <f aca="true" t="shared" si="184" ref="S179:S196">R179*0.4</f>
        <v>92</v>
      </c>
      <c r="T179" s="195">
        <f aca="true" t="shared" si="185" ref="T179:T196">R179*0.1</f>
        <v>23</v>
      </c>
      <c r="U179" s="195">
        <f aca="true" t="shared" si="186" ref="U179:U196">R179*0.1</f>
        <v>23</v>
      </c>
      <c r="V179" s="195">
        <f aca="true" t="shared" si="187" ref="V179:V196">R179*0.05</f>
        <v>11.5</v>
      </c>
      <c r="W179" s="195">
        <f aca="true" t="shared" si="188" ref="W179:W196">R179*0.35</f>
        <v>80.5</v>
      </c>
      <c r="X179" s="86">
        <v>350</v>
      </c>
      <c r="Y179" s="195">
        <f aca="true" t="shared" si="189" ref="Y179:Y195">X179*0.4</f>
        <v>140</v>
      </c>
      <c r="Z179" s="195">
        <f aca="true" t="shared" si="190" ref="Z179:Z195">X179*0.1</f>
        <v>35</v>
      </c>
      <c r="AA179" s="195">
        <f aca="true" t="shared" si="191" ref="AA179:AA195">X179*0.1</f>
        <v>35</v>
      </c>
      <c r="AB179" s="195">
        <f aca="true" t="shared" si="192" ref="AB179:AB195">X179*0.05</f>
        <v>17.5</v>
      </c>
      <c r="AC179" s="195">
        <f aca="true" t="shared" si="193" ref="AC179:AC195">X179*0.35</f>
        <v>122.49999999999999</v>
      </c>
      <c r="AD179" s="86">
        <v>150</v>
      </c>
      <c r="AE179" s="195">
        <f aca="true" t="shared" si="194" ref="AE179:AE189">AD179*0.4</f>
        <v>60</v>
      </c>
      <c r="AF179" s="195">
        <f aca="true" t="shared" si="195" ref="AF179:AF189">AD179*0.1</f>
        <v>15</v>
      </c>
      <c r="AG179" s="195">
        <f aca="true" t="shared" si="196" ref="AG179:AG189">AD179*0.1</f>
        <v>15</v>
      </c>
      <c r="AH179" s="195">
        <f aca="true" t="shared" si="197" ref="AH179:AH189">AD179*0.05</f>
        <v>7.5</v>
      </c>
      <c r="AI179" s="195">
        <f aca="true" t="shared" si="198" ref="AI179:AI189">AD179*0.35</f>
        <v>52.5</v>
      </c>
      <c r="AJ179" s="196">
        <v>0.461</v>
      </c>
      <c r="AK179" s="38"/>
    </row>
    <row r="180" spans="1:37" s="5" customFormat="1" ht="12" customHeight="1">
      <c r="A180" s="273"/>
      <c r="B180" s="208" t="s">
        <v>229</v>
      </c>
      <c r="C180" s="273"/>
      <c r="D180" s="174">
        <v>8</v>
      </c>
      <c r="E180" s="167">
        <f t="shared" si="174"/>
        <v>470</v>
      </c>
      <c r="F180" s="86"/>
      <c r="G180" s="195"/>
      <c r="H180" s="195"/>
      <c r="I180" s="195"/>
      <c r="J180" s="195"/>
      <c r="K180" s="195"/>
      <c r="L180" s="86">
        <v>470</v>
      </c>
      <c r="M180" s="195">
        <f t="shared" si="179"/>
        <v>188</v>
      </c>
      <c r="N180" s="195">
        <f t="shared" si="180"/>
        <v>47</v>
      </c>
      <c r="O180" s="195">
        <f t="shared" si="181"/>
        <v>47</v>
      </c>
      <c r="P180" s="195">
        <f t="shared" si="182"/>
        <v>23.5</v>
      </c>
      <c r="Q180" s="195">
        <f t="shared" si="183"/>
        <v>164.5</v>
      </c>
      <c r="R180" s="86"/>
      <c r="S180" s="195"/>
      <c r="T180" s="195"/>
      <c r="U180" s="195"/>
      <c r="V180" s="195"/>
      <c r="W180" s="195"/>
      <c r="X180" s="86"/>
      <c r="Y180" s="195"/>
      <c r="Z180" s="195"/>
      <c r="AA180" s="195"/>
      <c r="AB180" s="195"/>
      <c r="AC180" s="195"/>
      <c r="AD180" s="86"/>
      <c r="AE180" s="195"/>
      <c r="AF180" s="195"/>
      <c r="AG180" s="195"/>
      <c r="AH180" s="195"/>
      <c r="AI180" s="195"/>
      <c r="AJ180" s="196">
        <v>0.108</v>
      </c>
      <c r="AK180" s="38"/>
    </row>
    <row r="181" spans="1:37" s="5" customFormat="1" ht="12" customHeight="1">
      <c r="A181" s="273"/>
      <c r="B181" s="208" t="s">
        <v>36</v>
      </c>
      <c r="C181" s="273"/>
      <c r="D181" s="174">
        <v>3</v>
      </c>
      <c r="E181" s="167">
        <f t="shared" si="174"/>
        <v>170</v>
      </c>
      <c r="F181" s="86"/>
      <c r="G181" s="195"/>
      <c r="H181" s="195"/>
      <c r="I181" s="195"/>
      <c r="J181" s="195"/>
      <c r="K181" s="195"/>
      <c r="L181" s="86">
        <v>170</v>
      </c>
      <c r="M181" s="195">
        <f t="shared" si="179"/>
        <v>68</v>
      </c>
      <c r="N181" s="195">
        <f t="shared" si="180"/>
        <v>17</v>
      </c>
      <c r="O181" s="195">
        <f t="shared" si="181"/>
        <v>17</v>
      </c>
      <c r="P181" s="195">
        <f t="shared" si="182"/>
        <v>8.5</v>
      </c>
      <c r="Q181" s="195">
        <f t="shared" si="183"/>
        <v>59.49999999999999</v>
      </c>
      <c r="R181" s="86"/>
      <c r="S181" s="195"/>
      <c r="T181" s="195"/>
      <c r="U181" s="195"/>
      <c r="V181" s="195"/>
      <c r="W181" s="195"/>
      <c r="X181" s="86"/>
      <c r="Y181" s="195"/>
      <c r="Z181" s="195"/>
      <c r="AA181" s="195"/>
      <c r="AB181" s="195"/>
      <c r="AC181" s="195"/>
      <c r="AD181" s="86"/>
      <c r="AE181" s="195"/>
      <c r="AF181" s="195"/>
      <c r="AG181" s="195"/>
      <c r="AH181" s="195"/>
      <c r="AI181" s="195"/>
      <c r="AJ181" s="196">
        <v>0.049</v>
      </c>
      <c r="AK181" s="38"/>
    </row>
    <row r="182" spans="1:41" s="30" customFormat="1" ht="12" customHeight="1">
      <c r="A182" s="273"/>
      <c r="B182" s="138" t="s">
        <v>14</v>
      </c>
      <c r="C182" s="273"/>
      <c r="D182" s="69">
        <v>14</v>
      </c>
      <c r="E182" s="167">
        <f t="shared" si="174"/>
        <v>820</v>
      </c>
      <c r="F182" s="86"/>
      <c r="G182" s="195"/>
      <c r="H182" s="195"/>
      <c r="I182" s="195"/>
      <c r="J182" s="195"/>
      <c r="K182" s="195"/>
      <c r="L182" s="86"/>
      <c r="M182" s="195"/>
      <c r="N182" s="195"/>
      <c r="O182" s="195"/>
      <c r="P182" s="195"/>
      <c r="Q182" s="195"/>
      <c r="R182" s="86"/>
      <c r="S182" s="195"/>
      <c r="T182" s="195"/>
      <c r="U182" s="195"/>
      <c r="V182" s="195"/>
      <c r="W182" s="195"/>
      <c r="X182" s="86">
        <v>820</v>
      </c>
      <c r="Y182" s="195">
        <f t="shared" si="189"/>
        <v>328</v>
      </c>
      <c r="Z182" s="195">
        <f t="shared" si="190"/>
        <v>82</v>
      </c>
      <c r="AA182" s="195">
        <f t="shared" si="191"/>
        <v>82</v>
      </c>
      <c r="AB182" s="195">
        <f t="shared" si="192"/>
        <v>41</v>
      </c>
      <c r="AC182" s="195">
        <f t="shared" si="193"/>
        <v>287</v>
      </c>
      <c r="AD182" s="86"/>
      <c r="AE182" s="195"/>
      <c r="AF182" s="195"/>
      <c r="AG182" s="195"/>
      <c r="AH182" s="195"/>
      <c r="AI182" s="195"/>
      <c r="AJ182" s="196">
        <v>0.207</v>
      </c>
      <c r="AK182" s="38"/>
      <c r="AO182" s="5"/>
    </row>
    <row r="183" spans="1:37" s="5" customFormat="1" ht="12" customHeight="1">
      <c r="A183" s="273"/>
      <c r="B183" s="208" t="s">
        <v>15</v>
      </c>
      <c r="C183" s="273"/>
      <c r="D183" s="174">
        <v>53</v>
      </c>
      <c r="E183" s="167">
        <f t="shared" si="174"/>
        <v>3020</v>
      </c>
      <c r="F183" s="86">
        <v>580</v>
      </c>
      <c r="G183" s="195">
        <f>F183*0.4</f>
        <v>232</v>
      </c>
      <c r="H183" s="195">
        <f aca="true" t="shared" si="199" ref="H183:H189">F183*0.1</f>
        <v>58</v>
      </c>
      <c r="I183" s="195">
        <f aca="true" t="shared" si="200" ref="I183:I189">F183*0.1</f>
        <v>58</v>
      </c>
      <c r="J183" s="195">
        <f aca="true" t="shared" si="201" ref="J183:J189">F183*0.05</f>
        <v>29</v>
      </c>
      <c r="K183" s="195">
        <f aca="true" t="shared" si="202" ref="K183:K189">F183*0.35</f>
        <v>203</v>
      </c>
      <c r="L183" s="86">
        <v>700</v>
      </c>
      <c r="M183" s="195">
        <f t="shared" si="179"/>
        <v>280</v>
      </c>
      <c r="N183" s="195">
        <f t="shared" si="180"/>
        <v>70</v>
      </c>
      <c r="O183" s="195">
        <f t="shared" si="181"/>
        <v>70</v>
      </c>
      <c r="P183" s="195">
        <f t="shared" si="182"/>
        <v>35</v>
      </c>
      <c r="Q183" s="195">
        <f t="shared" si="183"/>
        <v>244.99999999999997</v>
      </c>
      <c r="R183" s="86">
        <v>940</v>
      </c>
      <c r="S183" s="195">
        <f t="shared" si="184"/>
        <v>376</v>
      </c>
      <c r="T183" s="195">
        <f t="shared" si="185"/>
        <v>94</v>
      </c>
      <c r="U183" s="195">
        <f t="shared" si="186"/>
        <v>94</v>
      </c>
      <c r="V183" s="195">
        <f t="shared" si="187"/>
        <v>47</v>
      </c>
      <c r="W183" s="195">
        <f t="shared" si="188"/>
        <v>329</v>
      </c>
      <c r="X183" s="86">
        <v>400</v>
      </c>
      <c r="Y183" s="195">
        <f t="shared" si="189"/>
        <v>160</v>
      </c>
      <c r="Z183" s="195">
        <f t="shared" si="190"/>
        <v>40</v>
      </c>
      <c r="AA183" s="195">
        <f t="shared" si="191"/>
        <v>40</v>
      </c>
      <c r="AB183" s="195">
        <f t="shared" si="192"/>
        <v>20</v>
      </c>
      <c r="AC183" s="195">
        <f t="shared" si="193"/>
        <v>140</v>
      </c>
      <c r="AD183" s="86">
        <v>400</v>
      </c>
      <c r="AE183" s="195">
        <f t="shared" si="194"/>
        <v>160</v>
      </c>
      <c r="AF183" s="195">
        <f t="shared" si="195"/>
        <v>40</v>
      </c>
      <c r="AG183" s="195">
        <f t="shared" si="196"/>
        <v>40</v>
      </c>
      <c r="AH183" s="195">
        <f t="shared" si="197"/>
        <v>20</v>
      </c>
      <c r="AI183" s="195">
        <f t="shared" si="198"/>
        <v>140</v>
      </c>
      <c r="AJ183" s="196">
        <v>0.778</v>
      </c>
      <c r="AK183" s="38"/>
    </row>
    <row r="184" spans="1:37" s="5" customFormat="1" ht="12" customHeight="1">
      <c r="A184" s="273"/>
      <c r="B184" s="208" t="s">
        <v>16</v>
      </c>
      <c r="C184" s="273"/>
      <c r="D184" s="174">
        <v>6</v>
      </c>
      <c r="E184" s="167">
        <f t="shared" si="174"/>
        <v>340</v>
      </c>
      <c r="F184" s="86">
        <v>170</v>
      </c>
      <c r="G184" s="195">
        <f>F184*0.4</f>
        <v>68</v>
      </c>
      <c r="H184" s="195">
        <f t="shared" si="199"/>
        <v>17</v>
      </c>
      <c r="I184" s="195">
        <f t="shared" si="200"/>
        <v>17</v>
      </c>
      <c r="J184" s="195">
        <f t="shared" si="201"/>
        <v>8.5</v>
      </c>
      <c r="K184" s="195">
        <f t="shared" si="202"/>
        <v>59.49999999999999</v>
      </c>
      <c r="L184" s="86">
        <v>170</v>
      </c>
      <c r="M184" s="195">
        <f t="shared" si="179"/>
        <v>68</v>
      </c>
      <c r="N184" s="195">
        <f t="shared" si="180"/>
        <v>17</v>
      </c>
      <c r="O184" s="195">
        <f t="shared" si="181"/>
        <v>17</v>
      </c>
      <c r="P184" s="195">
        <f t="shared" si="182"/>
        <v>8.5</v>
      </c>
      <c r="Q184" s="195">
        <f t="shared" si="183"/>
        <v>59.49999999999999</v>
      </c>
      <c r="R184" s="86"/>
      <c r="S184" s="195"/>
      <c r="T184" s="195"/>
      <c r="U184" s="195"/>
      <c r="V184" s="195"/>
      <c r="W184" s="195"/>
      <c r="X184" s="86"/>
      <c r="Y184" s="195"/>
      <c r="Z184" s="195"/>
      <c r="AA184" s="195"/>
      <c r="AB184" s="195"/>
      <c r="AC184" s="195"/>
      <c r="AD184" s="86"/>
      <c r="AE184" s="195"/>
      <c r="AF184" s="195"/>
      <c r="AG184" s="195"/>
      <c r="AH184" s="195"/>
      <c r="AI184" s="195"/>
      <c r="AJ184" s="196">
        <v>0.101</v>
      </c>
      <c r="AK184" s="38"/>
    </row>
    <row r="185" spans="1:37" s="5" customFormat="1" ht="12" customHeight="1">
      <c r="A185" s="273"/>
      <c r="B185" s="208" t="s">
        <v>18</v>
      </c>
      <c r="C185" s="273"/>
      <c r="D185" s="174">
        <v>6</v>
      </c>
      <c r="E185" s="167">
        <f t="shared" si="174"/>
        <v>600</v>
      </c>
      <c r="F185" s="86"/>
      <c r="G185" s="195"/>
      <c r="H185" s="195"/>
      <c r="I185" s="195"/>
      <c r="J185" s="195"/>
      <c r="K185" s="195"/>
      <c r="L185" s="86">
        <v>600</v>
      </c>
      <c r="M185" s="195">
        <f t="shared" si="179"/>
        <v>240</v>
      </c>
      <c r="N185" s="195">
        <f t="shared" si="180"/>
        <v>60</v>
      </c>
      <c r="O185" s="195">
        <f t="shared" si="181"/>
        <v>60</v>
      </c>
      <c r="P185" s="195">
        <f t="shared" si="182"/>
        <v>30</v>
      </c>
      <c r="Q185" s="195">
        <f t="shared" si="183"/>
        <v>210</v>
      </c>
      <c r="R185" s="86"/>
      <c r="S185" s="195"/>
      <c r="T185" s="195"/>
      <c r="U185" s="195"/>
      <c r="V185" s="195"/>
      <c r="W185" s="195"/>
      <c r="X185" s="86"/>
      <c r="Y185" s="195"/>
      <c r="Z185" s="195"/>
      <c r="AA185" s="195"/>
      <c r="AB185" s="195"/>
      <c r="AC185" s="195"/>
      <c r="AD185" s="86"/>
      <c r="AE185" s="195"/>
      <c r="AF185" s="195"/>
      <c r="AG185" s="195"/>
      <c r="AH185" s="195"/>
      <c r="AI185" s="195"/>
      <c r="AJ185" s="196">
        <v>0.397</v>
      </c>
      <c r="AK185" s="38"/>
    </row>
    <row r="186" spans="1:37" s="5" customFormat="1" ht="12" customHeight="1">
      <c r="A186" s="273"/>
      <c r="B186" s="208" t="s">
        <v>19</v>
      </c>
      <c r="C186" s="273"/>
      <c r="D186" s="174">
        <v>29</v>
      </c>
      <c r="E186" s="167">
        <f t="shared" si="174"/>
        <v>1610</v>
      </c>
      <c r="F186" s="86"/>
      <c r="G186" s="195"/>
      <c r="H186" s="195"/>
      <c r="I186" s="195"/>
      <c r="J186" s="195"/>
      <c r="K186" s="195"/>
      <c r="L186" s="86">
        <v>400</v>
      </c>
      <c r="M186" s="195">
        <f t="shared" si="179"/>
        <v>160</v>
      </c>
      <c r="N186" s="195">
        <f t="shared" si="180"/>
        <v>40</v>
      </c>
      <c r="O186" s="195">
        <f t="shared" si="181"/>
        <v>40</v>
      </c>
      <c r="P186" s="195">
        <f t="shared" si="182"/>
        <v>20</v>
      </c>
      <c r="Q186" s="195">
        <f t="shared" si="183"/>
        <v>140</v>
      </c>
      <c r="R186" s="86">
        <v>350</v>
      </c>
      <c r="S186" s="195">
        <f t="shared" si="184"/>
        <v>140</v>
      </c>
      <c r="T186" s="195">
        <f t="shared" si="185"/>
        <v>35</v>
      </c>
      <c r="U186" s="195">
        <f t="shared" si="186"/>
        <v>35</v>
      </c>
      <c r="V186" s="195">
        <f t="shared" si="187"/>
        <v>17.5</v>
      </c>
      <c r="W186" s="195">
        <f t="shared" si="188"/>
        <v>122.49999999999999</v>
      </c>
      <c r="X186" s="86">
        <v>460</v>
      </c>
      <c r="Y186" s="195">
        <f t="shared" si="189"/>
        <v>184</v>
      </c>
      <c r="Z186" s="195">
        <f t="shared" si="190"/>
        <v>46</v>
      </c>
      <c r="AA186" s="195">
        <f t="shared" si="191"/>
        <v>46</v>
      </c>
      <c r="AB186" s="195">
        <f t="shared" si="192"/>
        <v>23</v>
      </c>
      <c r="AC186" s="195">
        <f t="shared" si="193"/>
        <v>161</v>
      </c>
      <c r="AD186" s="86">
        <v>400</v>
      </c>
      <c r="AE186" s="195">
        <f t="shared" si="194"/>
        <v>160</v>
      </c>
      <c r="AF186" s="195">
        <f t="shared" si="195"/>
        <v>40</v>
      </c>
      <c r="AG186" s="195">
        <f t="shared" si="196"/>
        <v>40</v>
      </c>
      <c r="AH186" s="195">
        <f t="shared" si="197"/>
        <v>20</v>
      </c>
      <c r="AI186" s="195">
        <f t="shared" si="198"/>
        <v>140</v>
      </c>
      <c r="AJ186" s="196">
        <v>0.466</v>
      </c>
      <c r="AK186" s="38"/>
    </row>
    <row r="187" spans="1:37" s="5" customFormat="1" ht="12" customHeight="1">
      <c r="A187" s="273"/>
      <c r="B187" s="208" t="s">
        <v>20</v>
      </c>
      <c r="C187" s="273"/>
      <c r="D187" s="174">
        <v>45</v>
      </c>
      <c r="E187" s="167">
        <f t="shared" si="174"/>
        <v>2590</v>
      </c>
      <c r="F187" s="86"/>
      <c r="G187" s="195"/>
      <c r="H187" s="195"/>
      <c r="I187" s="195"/>
      <c r="J187" s="195"/>
      <c r="K187" s="195"/>
      <c r="L187" s="86">
        <v>520</v>
      </c>
      <c r="M187" s="195">
        <f t="shared" si="179"/>
        <v>208</v>
      </c>
      <c r="N187" s="195">
        <f t="shared" si="180"/>
        <v>52</v>
      </c>
      <c r="O187" s="195">
        <f t="shared" si="181"/>
        <v>52</v>
      </c>
      <c r="P187" s="195">
        <f t="shared" si="182"/>
        <v>26</v>
      </c>
      <c r="Q187" s="195">
        <f t="shared" si="183"/>
        <v>182</v>
      </c>
      <c r="R187" s="86">
        <v>920</v>
      </c>
      <c r="S187" s="195">
        <f t="shared" si="184"/>
        <v>368</v>
      </c>
      <c r="T187" s="195">
        <f t="shared" si="185"/>
        <v>92</v>
      </c>
      <c r="U187" s="195">
        <f t="shared" si="186"/>
        <v>92</v>
      </c>
      <c r="V187" s="195">
        <f t="shared" si="187"/>
        <v>46</v>
      </c>
      <c r="W187" s="195">
        <f t="shared" si="188"/>
        <v>322</v>
      </c>
      <c r="X187" s="86">
        <v>470</v>
      </c>
      <c r="Y187" s="195">
        <f t="shared" si="189"/>
        <v>188</v>
      </c>
      <c r="Z187" s="195">
        <f t="shared" si="190"/>
        <v>47</v>
      </c>
      <c r="AA187" s="195">
        <f t="shared" si="191"/>
        <v>47</v>
      </c>
      <c r="AB187" s="195">
        <f t="shared" si="192"/>
        <v>23.5</v>
      </c>
      <c r="AC187" s="195">
        <f t="shared" si="193"/>
        <v>164.5</v>
      </c>
      <c r="AD187" s="86">
        <v>680</v>
      </c>
      <c r="AE187" s="195">
        <f t="shared" si="194"/>
        <v>272</v>
      </c>
      <c r="AF187" s="195">
        <f t="shared" si="195"/>
        <v>68</v>
      </c>
      <c r="AG187" s="195">
        <f t="shared" si="196"/>
        <v>68</v>
      </c>
      <c r="AH187" s="195">
        <f t="shared" si="197"/>
        <v>34</v>
      </c>
      <c r="AI187" s="195">
        <f t="shared" si="198"/>
        <v>237.99999999999997</v>
      </c>
      <c r="AJ187" s="196">
        <v>0.84</v>
      </c>
      <c r="AK187" s="38"/>
    </row>
    <row r="188" spans="1:37" s="5" customFormat="1" ht="12" customHeight="1">
      <c r="A188" s="273"/>
      <c r="B188" s="208" t="s">
        <v>37</v>
      </c>
      <c r="C188" s="273"/>
      <c r="D188" s="174">
        <v>9</v>
      </c>
      <c r="E188" s="167">
        <f t="shared" si="174"/>
        <v>520</v>
      </c>
      <c r="F188" s="86"/>
      <c r="G188" s="195"/>
      <c r="H188" s="195"/>
      <c r="I188" s="195"/>
      <c r="J188" s="195"/>
      <c r="K188" s="195"/>
      <c r="L188" s="86">
        <v>170</v>
      </c>
      <c r="M188" s="195">
        <f t="shared" si="179"/>
        <v>68</v>
      </c>
      <c r="N188" s="195">
        <f t="shared" si="180"/>
        <v>17</v>
      </c>
      <c r="O188" s="195">
        <f t="shared" si="181"/>
        <v>17</v>
      </c>
      <c r="P188" s="195">
        <f t="shared" si="182"/>
        <v>8.5</v>
      </c>
      <c r="Q188" s="195">
        <f t="shared" si="183"/>
        <v>59.49999999999999</v>
      </c>
      <c r="R188" s="86"/>
      <c r="S188" s="195"/>
      <c r="T188" s="195"/>
      <c r="U188" s="195"/>
      <c r="V188" s="195"/>
      <c r="W188" s="195"/>
      <c r="X188" s="86">
        <v>350</v>
      </c>
      <c r="Y188" s="195">
        <f t="shared" si="189"/>
        <v>140</v>
      </c>
      <c r="Z188" s="195">
        <f t="shared" si="190"/>
        <v>35</v>
      </c>
      <c r="AA188" s="195">
        <f t="shared" si="191"/>
        <v>35</v>
      </c>
      <c r="AB188" s="195">
        <f t="shared" si="192"/>
        <v>17.5</v>
      </c>
      <c r="AC188" s="195">
        <f t="shared" si="193"/>
        <v>122.49999999999999</v>
      </c>
      <c r="AD188" s="86"/>
      <c r="AE188" s="195"/>
      <c r="AF188" s="195"/>
      <c r="AG188" s="195"/>
      <c r="AH188" s="195"/>
      <c r="AI188" s="195"/>
      <c r="AJ188" s="196">
        <v>0.179</v>
      </c>
      <c r="AK188" s="38"/>
    </row>
    <row r="189" spans="1:37" s="5" customFormat="1" ht="12" customHeight="1">
      <c r="A189" s="273"/>
      <c r="B189" s="208" t="s">
        <v>22</v>
      </c>
      <c r="C189" s="273"/>
      <c r="D189" s="174">
        <v>58</v>
      </c>
      <c r="E189" s="167">
        <f t="shared" si="174"/>
        <v>3610</v>
      </c>
      <c r="F189" s="86">
        <v>170</v>
      </c>
      <c r="G189" s="195">
        <f>F189*0.4</f>
        <v>68</v>
      </c>
      <c r="H189" s="195">
        <f t="shared" si="199"/>
        <v>17</v>
      </c>
      <c r="I189" s="195">
        <f t="shared" si="200"/>
        <v>17</v>
      </c>
      <c r="J189" s="195">
        <f t="shared" si="201"/>
        <v>8.5</v>
      </c>
      <c r="K189" s="195">
        <f t="shared" si="202"/>
        <v>59.49999999999999</v>
      </c>
      <c r="L189" s="86">
        <v>930</v>
      </c>
      <c r="M189" s="195">
        <f t="shared" si="179"/>
        <v>372</v>
      </c>
      <c r="N189" s="195">
        <f t="shared" si="180"/>
        <v>93</v>
      </c>
      <c r="O189" s="195">
        <f t="shared" si="181"/>
        <v>93</v>
      </c>
      <c r="P189" s="195">
        <f t="shared" si="182"/>
        <v>46.5</v>
      </c>
      <c r="Q189" s="195">
        <f t="shared" si="183"/>
        <v>325.5</v>
      </c>
      <c r="R189" s="86">
        <v>640</v>
      </c>
      <c r="S189" s="195">
        <f t="shared" si="184"/>
        <v>256</v>
      </c>
      <c r="T189" s="195">
        <f t="shared" si="185"/>
        <v>64</v>
      </c>
      <c r="U189" s="195">
        <f t="shared" si="186"/>
        <v>64</v>
      </c>
      <c r="V189" s="195">
        <f t="shared" si="187"/>
        <v>32</v>
      </c>
      <c r="W189" s="195">
        <f t="shared" si="188"/>
        <v>224</v>
      </c>
      <c r="X189" s="86">
        <v>1170</v>
      </c>
      <c r="Y189" s="195">
        <f t="shared" si="189"/>
        <v>468</v>
      </c>
      <c r="Z189" s="195">
        <f t="shared" si="190"/>
        <v>117</v>
      </c>
      <c r="AA189" s="195">
        <f t="shared" si="191"/>
        <v>117</v>
      </c>
      <c r="AB189" s="195">
        <f t="shared" si="192"/>
        <v>58.5</v>
      </c>
      <c r="AC189" s="195">
        <f t="shared" si="193"/>
        <v>409.5</v>
      </c>
      <c r="AD189" s="86">
        <v>700</v>
      </c>
      <c r="AE189" s="195">
        <f t="shared" si="194"/>
        <v>280</v>
      </c>
      <c r="AF189" s="195">
        <f t="shared" si="195"/>
        <v>70</v>
      </c>
      <c r="AG189" s="195">
        <f t="shared" si="196"/>
        <v>70</v>
      </c>
      <c r="AH189" s="195">
        <f t="shared" si="197"/>
        <v>35</v>
      </c>
      <c r="AI189" s="195">
        <f t="shared" si="198"/>
        <v>244.99999999999997</v>
      </c>
      <c r="AJ189" s="196">
        <v>1.039</v>
      </c>
      <c r="AK189" s="38"/>
    </row>
    <row r="190" spans="1:37" s="5" customFormat="1" ht="12" customHeight="1">
      <c r="A190" s="273"/>
      <c r="B190" s="208" t="s">
        <v>23</v>
      </c>
      <c r="C190" s="273"/>
      <c r="D190" s="174">
        <v>9</v>
      </c>
      <c r="E190" s="167">
        <f t="shared" si="174"/>
        <v>520</v>
      </c>
      <c r="F190" s="86"/>
      <c r="G190" s="174"/>
      <c r="H190" s="69"/>
      <c r="I190" s="69"/>
      <c r="J190" s="174"/>
      <c r="K190" s="174"/>
      <c r="L190" s="86">
        <v>350</v>
      </c>
      <c r="M190" s="195">
        <f t="shared" si="179"/>
        <v>140</v>
      </c>
      <c r="N190" s="195">
        <f t="shared" si="180"/>
        <v>35</v>
      </c>
      <c r="O190" s="195">
        <f t="shared" si="181"/>
        <v>35</v>
      </c>
      <c r="P190" s="195">
        <f t="shared" si="182"/>
        <v>17.5</v>
      </c>
      <c r="Q190" s="195">
        <f t="shared" si="183"/>
        <v>122.49999999999999</v>
      </c>
      <c r="R190" s="86"/>
      <c r="S190" s="195"/>
      <c r="T190" s="195"/>
      <c r="U190" s="195"/>
      <c r="V190" s="195"/>
      <c r="W190" s="195"/>
      <c r="X190" s="86">
        <v>170</v>
      </c>
      <c r="Y190" s="195">
        <f t="shared" si="189"/>
        <v>68</v>
      </c>
      <c r="Z190" s="195">
        <f t="shared" si="190"/>
        <v>17</v>
      </c>
      <c r="AA190" s="195">
        <f t="shared" si="191"/>
        <v>17</v>
      </c>
      <c r="AB190" s="195">
        <f t="shared" si="192"/>
        <v>8.5</v>
      </c>
      <c r="AC190" s="195">
        <f t="shared" si="193"/>
        <v>59.49999999999999</v>
      </c>
      <c r="AD190" s="86"/>
      <c r="AE190" s="174"/>
      <c r="AF190" s="174"/>
      <c r="AG190" s="174"/>
      <c r="AH190" s="174"/>
      <c r="AI190" s="174"/>
      <c r="AJ190" s="196">
        <v>0.159</v>
      </c>
      <c r="AK190" s="38"/>
    </row>
    <row r="191" spans="1:37" s="5" customFormat="1" ht="12" customHeight="1">
      <c r="A191" s="273"/>
      <c r="B191" s="208" t="s">
        <v>24</v>
      </c>
      <c r="C191" s="273"/>
      <c r="D191" s="174">
        <v>3</v>
      </c>
      <c r="E191" s="167">
        <f t="shared" si="174"/>
        <v>170</v>
      </c>
      <c r="F191" s="86"/>
      <c r="G191" s="174"/>
      <c r="H191" s="69"/>
      <c r="I191" s="69"/>
      <c r="J191" s="174"/>
      <c r="K191" s="174"/>
      <c r="L191" s="86">
        <v>170</v>
      </c>
      <c r="M191" s="195">
        <f t="shared" si="179"/>
        <v>68</v>
      </c>
      <c r="N191" s="195">
        <f t="shared" si="180"/>
        <v>17</v>
      </c>
      <c r="O191" s="195">
        <f t="shared" si="181"/>
        <v>17</v>
      </c>
      <c r="P191" s="195">
        <f t="shared" si="182"/>
        <v>8.5</v>
      </c>
      <c r="Q191" s="195">
        <f t="shared" si="183"/>
        <v>59.49999999999999</v>
      </c>
      <c r="R191" s="86"/>
      <c r="S191" s="195"/>
      <c r="T191" s="195"/>
      <c r="U191" s="195"/>
      <c r="V191" s="195"/>
      <c r="W191" s="195"/>
      <c r="X191" s="86"/>
      <c r="Y191" s="195"/>
      <c r="Z191" s="195"/>
      <c r="AA191" s="195"/>
      <c r="AB191" s="195"/>
      <c r="AC191" s="195"/>
      <c r="AD191" s="86"/>
      <c r="AE191" s="174"/>
      <c r="AF191" s="174"/>
      <c r="AG191" s="174"/>
      <c r="AH191" s="174"/>
      <c r="AI191" s="174"/>
      <c r="AJ191" s="196">
        <v>0.071</v>
      </c>
      <c r="AK191" s="38"/>
    </row>
    <row r="192" spans="1:37" s="5" customFormat="1" ht="12" customHeight="1">
      <c r="A192" s="273"/>
      <c r="B192" s="208" t="s">
        <v>25</v>
      </c>
      <c r="C192" s="273"/>
      <c r="D192" s="174">
        <v>8</v>
      </c>
      <c r="E192" s="167">
        <f t="shared" si="174"/>
        <v>430</v>
      </c>
      <c r="F192" s="86"/>
      <c r="G192" s="174"/>
      <c r="H192" s="69"/>
      <c r="I192" s="69"/>
      <c r="J192" s="174"/>
      <c r="K192" s="174"/>
      <c r="L192" s="86">
        <v>230</v>
      </c>
      <c r="M192" s="195">
        <f t="shared" si="179"/>
        <v>92</v>
      </c>
      <c r="N192" s="195">
        <f t="shared" si="180"/>
        <v>23</v>
      </c>
      <c r="O192" s="195">
        <f t="shared" si="181"/>
        <v>23</v>
      </c>
      <c r="P192" s="195">
        <f t="shared" si="182"/>
        <v>11.5</v>
      </c>
      <c r="Q192" s="195">
        <f t="shared" si="183"/>
        <v>80.5</v>
      </c>
      <c r="R192" s="86">
        <v>200</v>
      </c>
      <c r="S192" s="195">
        <f t="shared" si="184"/>
        <v>80</v>
      </c>
      <c r="T192" s="195">
        <f t="shared" si="185"/>
        <v>20</v>
      </c>
      <c r="U192" s="195">
        <f t="shared" si="186"/>
        <v>20</v>
      </c>
      <c r="V192" s="195">
        <f t="shared" si="187"/>
        <v>10</v>
      </c>
      <c r="W192" s="195">
        <f t="shared" si="188"/>
        <v>70</v>
      </c>
      <c r="X192" s="86"/>
      <c r="Y192" s="195"/>
      <c r="Z192" s="195"/>
      <c r="AA192" s="195"/>
      <c r="AB192" s="195"/>
      <c r="AC192" s="195"/>
      <c r="AD192" s="86"/>
      <c r="AE192" s="174"/>
      <c r="AF192" s="174"/>
      <c r="AG192" s="174"/>
      <c r="AH192" s="174"/>
      <c r="AI192" s="174"/>
      <c r="AJ192" s="196">
        <v>0.103</v>
      </c>
      <c r="AK192" s="38"/>
    </row>
    <row r="193" spans="1:37" s="5" customFormat="1" ht="12" customHeight="1">
      <c r="A193" s="273"/>
      <c r="B193" s="208" t="s">
        <v>26</v>
      </c>
      <c r="C193" s="273"/>
      <c r="D193" s="174">
        <v>4</v>
      </c>
      <c r="E193" s="167">
        <f t="shared" si="174"/>
        <v>200</v>
      </c>
      <c r="F193" s="86"/>
      <c r="G193" s="174"/>
      <c r="H193" s="69"/>
      <c r="I193" s="69"/>
      <c r="J193" s="174"/>
      <c r="K193" s="174"/>
      <c r="L193" s="86">
        <v>200</v>
      </c>
      <c r="M193" s="195">
        <f t="shared" si="179"/>
        <v>80</v>
      </c>
      <c r="N193" s="195">
        <f t="shared" si="180"/>
        <v>20</v>
      </c>
      <c r="O193" s="195">
        <f t="shared" si="181"/>
        <v>20</v>
      </c>
      <c r="P193" s="195">
        <f t="shared" si="182"/>
        <v>10</v>
      </c>
      <c r="Q193" s="195">
        <f t="shared" si="183"/>
        <v>70</v>
      </c>
      <c r="R193" s="86"/>
      <c r="S193" s="195"/>
      <c r="T193" s="195"/>
      <c r="U193" s="195"/>
      <c r="V193" s="195"/>
      <c r="W193" s="195"/>
      <c r="X193" s="86"/>
      <c r="Y193" s="195"/>
      <c r="Z193" s="195"/>
      <c r="AA193" s="195"/>
      <c r="AB193" s="195"/>
      <c r="AC193" s="195"/>
      <c r="AD193" s="86"/>
      <c r="AE193" s="174"/>
      <c r="AF193" s="174"/>
      <c r="AG193" s="174"/>
      <c r="AH193" s="174"/>
      <c r="AI193" s="174"/>
      <c r="AJ193" s="196">
        <v>0.03</v>
      </c>
      <c r="AK193" s="38"/>
    </row>
    <row r="194" spans="1:37" s="5" customFormat="1" ht="12" customHeight="1">
      <c r="A194" s="273"/>
      <c r="B194" s="208" t="s">
        <v>27</v>
      </c>
      <c r="C194" s="273"/>
      <c r="D194" s="174">
        <v>9</v>
      </c>
      <c r="E194" s="167">
        <f t="shared" si="174"/>
        <v>1000</v>
      </c>
      <c r="F194" s="86"/>
      <c r="G194" s="174"/>
      <c r="H194" s="69"/>
      <c r="I194" s="69"/>
      <c r="J194" s="174"/>
      <c r="K194" s="174"/>
      <c r="L194" s="86">
        <v>540</v>
      </c>
      <c r="M194" s="195">
        <f t="shared" si="179"/>
        <v>216</v>
      </c>
      <c r="N194" s="195">
        <f t="shared" si="180"/>
        <v>54</v>
      </c>
      <c r="O194" s="195">
        <f t="shared" si="181"/>
        <v>54</v>
      </c>
      <c r="P194" s="195">
        <f t="shared" si="182"/>
        <v>27</v>
      </c>
      <c r="Q194" s="195">
        <f t="shared" si="183"/>
        <v>189</v>
      </c>
      <c r="R194" s="86">
        <v>230</v>
      </c>
      <c r="S194" s="195">
        <f t="shared" si="184"/>
        <v>92</v>
      </c>
      <c r="T194" s="195">
        <f t="shared" si="185"/>
        <v>23</v>
      </c>
      <c r="U194" s="195">
        <f t="shared" si="186"/>
        <v>23</v>
      </c>
      <c r="V194" s="195">
        <f t="shared" si="187"/>
        <v>11.5</v>
      </c>
      <c r="W194" s="195">
        <f t="shared" si="188"/>
        <v>80.5</v>
      </c>
      <c r="X194" s="86">
        <v>230</v>
      </c>
      <c r="Y194" s="195">
        <f t="shared" si="189"/>
        <v>92</v>
      </c>
      <c r="Z194" s="195">
        <f t="shared" si="190"/>
        <v>23</v>
      </c>
      <c r="AA194" s="195">
        <f t="shared" si="191"/>
        <v>23</v>
      </c>
      <c r="AB194" s="195">
        <f t="shared" si="192"/>
        <v>11.5</v>
      </c>
      <c r="AC194" s="195">
        <f t="shared" si="193"/>
        <v>80.5</v>
      </c>
      <c r="AD194" s="86"/>
      <c r="AE194" s="174"/>
      <c r="AF194" s="174"/>
      <c r="AG194" s="174"/>
      <c r="AH194" s="174"/>
      <c r="AI194" s="174"/>
      <c r="AJ194" s="196">
        <v>0.373</v>
      </c>
      <c r="AK194" s="38"/>
    </row>
    <row r="195" spans="1:37" s="5" customFormat="1" ht="12" customHeight="1">
      <c r="A195" s="273"/>
      <c r="B195" s="208" t="s">
        <v>28</v>
      </c>
      <c r="C195" s="273"/>
      <c r="D195" s="174">
        <v>20</v>
      </c>
      <c r="E195" s="167">
        <f t="shared" si="174"/>
        <v>1170</v>
      </c>
      <c r="F195" s="86"/>
      <c r="G195" s="174"/>
      <c r="H195" s="69"/>
      <c r="I195" s="69"/>
      <c r="J195" s="174"/>
      <c r="K195" s="174"/>
      <c r="L195" s="86">
        <v>470</v>
      </c>
      <c r="M195" s="195">
        <f t="shared" si="179"/>
        <v>188</v>
      </c>
      <c r="N195" s="195">
        <f t="shared" si="180"/>
        <v>47</v>
      </c>
      <c r="O195" s="195">
        <f t="shared" si="181"/>
        <v>47</v>
      </c>
      <c r="P195" s="195">
        <f t="shared" si="182"/>
        <v>23.5</v>
      </c>
      <c r="Q195" s="195">
        <f t="shared" si="183"/>
        <v>164.5</v>
      </c>
      <c r="R195" s="86">
        <v>350</v>
      </c>
      <c r="S195" s="195">
        <f t="shared" si="184"/>
        <v>140</v>
      </c>
      <c r="T195" s="195">
        <f t="shared" si="185"/>
        <v>35</v>
      </c>
      <c r="U195" s="195">
        <f t="shared" si="186"/>
        <v>35</v>
      </c>
      <c r="V195" s="195">
        <f t="shared" si="187"/>
        <v>17.5</v>
      </c>
      <c r="W195" s="195">
        <f t="shared" si="188"/>
        <v>122.49999999999999</v>
      </c>
      <c r="X195" s="86">
        <v>350</v>
      </c>
      <c r="Y195" s="195">
        <f t="shared" si="189"/>
        <v>140</v>
      </c>
      <c r="Z195" s="195">
        <f t="shared" si="190"/>
        <v>35</v>
      </c>
      <c r="AA195" s="195">
        <f t="shared" si="191"/>
        <v>35</v>
      </c>
      <c r="AB195" s="195">
        <f t="shared" si="192"/>
        <v>17.5</v>
      </c>
      <c r="AC195" s="195">
        <f t="shared" si="193"/>
        <v>122.49999999999999</v>
      </c>
      <c r="AD195" s="86"/>
      <c r="AE195" s="174"/>
      <c r="AF195" s="174"/>
      <c r="AG195" s="174"/>
      <c r="AH195" s="174"/>
      <c r="AI195" s="174"/>
      <c r="AJ195" s="196">
        <v>0.379</v>
      </c>
      <c r="AK195" s="38"/>
    </row>
    <row r="196" spans="1:37" s="5" customFormat="1" ht="12" customHeight="1">
      <c r="A196" s="273"/>
      <c r="B196" s="208" t="s">
        <v>29</v>
      </c>
      <c r="C196" s="273"/>
      <c r="D196" s="174">
        <v>8</v>
      </c>
      <c r="E196" s="167">
        <f t="shared" si="174"/>
        <v>400</v>
      </c>
      <c r="F196" s="86"/>
      <c r="G196" s="174"/>
      <c r="H196" s="69"/>
      <c r="I196" s="69"/>
      <c r="J196" s="174"/>
      <c r="K196" s="174"/>
      <c r="L196" s="86"/>
      <c r="M196" s="195"/>
      <c r="N196" s="195"/>
      <c r="O196" s="195"/>
      <c r="P196" s="195"/>
      <c r="Q196" s="195"/>
      <c r="R196" s="86">
        <v>400</v>
      </c>
      <c r="S196" s="195">
        <f t="shared" si="184"/>
        <v>160</v>
      </c>
      <c r="T196" s="195">
        <f t="shared" si="185"/>
        <v>40</v>
      </c>
      <c r="U196" s="195">
        <f t="shared" si="186"/>
        <v>40</v>
      </c>
      <c r="V196" s="195">
        <f t="shared" si="187"/>
        <v>20</v>
      </c>
      <c r="W196" s="195">
        <f t="shared" si="188"/>
        <v>140</v>
      </c>
      <c r="X196" s="86"/>
      <c r="Y196" s="174"/>
      <c r="Z196" s="174"/>
      <c r="AA196" s="174"/>
      <c r="AB196" s="174"/>
      <c r="AC196" s="174"/>
      <c r="AD196" s="86"/>
      <c r="AE196" s="174"/>
      <c r="AF196" s="174"/>
      <c r="AG196" s="174"/>
      <c r="AH196" s="174"/>
      <c r="AI196" s="174"/>
      <c r="AJ196" s="196">
        <v>0.066</v>
      </c>
      <c r="AK196" s="38"/>
    </row>
    <row r="197" spans="1:37" s="5" customFormat="1" ht="12" customHeight="1">
      <c r="A197" s="273"/>
      <c r="B197" s="208" t="s">
        <v>32</v>
      </c>
      <c r="C197" s="273"/>
      <c r="D197" s="174">
        <v>4</v>
      </c>
      <c r="E197" s="167">
        <f t="shared" si="174"/>
        <v>200</v>
      </c>
      <c r="F197" s="86"/>
      <c r="G197" s="174"/>
      <c r="H197" s="69"/>
      <c r="I197" s="69"/>
      <c r="J197" s="174"/>
      <c r="K197" s="174"/>
      <c r="L197" s="86">
        <v>200</v>
      </c>
      <c r="M197" s="195">
        <f t="shared" si="179"/>
        <v>80</v>
      </c>
      <c r="N197" s="195">
        <f t="shared" si="180"/>
        <v>20</v>
      </c>
      <c r="O197" s="195">
        <f t="shared" si="181"/>
        <v>20</v>
      </c>
      <c r="P197" s="195">
        <f t="shared" si="182"/>
        <v>10</v>
      </c>
      <c r="Q197" s="195">
        <f t="shared" si="183"/>
        <v>70</v>
      </c>
      <c r="R197" s="86"/>
      <c r="S197" s="174"/>
      <c r="T197" s="174"/>
      <c r="U197" s="174"/>
      <c r="V197" s="174"/>
      <c r="W197" s="174"/>
      <c r="X197" s="86"/>
      <c r="Y197" s="174"/>
      <c r="Z197" s="174"/>
      <c r="AA197" s="174"/>
      <c r="AB197" s="174"/>
      <c r="AC197" s="174"/>
      <c r="AD197" s="86"/>
      <c r="AE197" s="174"/>
      <c r="AF197" s="174"/>
      <c r="AG197" s="174"/>
      <c r="AH197" s="174"/>
      <c r="AI197" s="174"/>
      <c r="AJ197" s="196">
        <v>0.045</v>
      </c>
      <c r="AK197" s="38"/>
    </row>
    <row r="198" spans="1:40" s="9" customFormat="1" ht="12" customHeight="1">
      <c r="A198" s="273"/>
      <c r="B198" s="212" t="s">
        <v>169</v>
      </c>
      <c r="C198" s="212"/>
      <c r="D198" s="224">
        <f>SUM(D179:D197)</f>
        <v>325</v>
      </c>
      <c r="E198" s="225">
        <f aca="true" t="shared" si="203" ref="E198:AJ198">SUM(E179:E197)</f>
        <v>19500</v>
      </c>
      <c r="F198" s="224">
        <f t="shared" si="203"/>
        <v>1150</v>
      </c>
      <c r="G198" s="224">
        <f t="shared" si="203"/>
        <v>460</v>
      </c>
      <c r="H198" s="224">
        <f t="shared" si="203"/>
        <v>115</v>
      </c>
      <c r="I198" s="224">
        <f t="shared" si="203"/>
        <v>115</v>
      </c>
      <c r="J198" s="224">
        <f t="shared" si="203"/>
        <v>57.5</v>
      </c>
      <c r="K198" s="224">
        <f t="shared" si="203"/>
        <v>402.5</v>
      </c>
      <c r="L198" s="224">
        <f t="shared" si="203"/>
        <v>6990</v>
      </c>
      <c r="M198" s="224">
        <f t="shared" si="203"/>
        <v>2796</v>
      </c>
      <c r="N198" s="224">
        <f t="shared" si="203"/>
        <v>699</v>
      </c>
      <c r="O198" s="224">
        <f t="shared" si="203"/>
        <v>699</v>
      </c>
      <c r="P198" s="224">
        <f t="shared" si="203"/>
        <v>349.5</v>
      </c>
      <c r="Q198" s="224">
        <f t="shared" si="203"/>
        <v>2446.5</v>
      </c>
      <c r="R198" s="224">
        <f t="shared" si="203"/>
        <v>4260</v>
      </c>
      <c r="S198" s="224">
        <f t="shared" si="203"/>
        <v>1704</v>
      </c>
      <c r="T198" s="224">
        <f t="shared" si="203"/>
        <v>426</v>
      </c>
      <c r="U198" s="224">
        <f t="shared" si="203"/>
        <v>426</v>
      </c>
      <c r="V198" s="224">
        <f t="shared" si="203"/>
        <v>213</v>
      </c>
      <c r="W198" s="224">
        <f t="shared" si="203"/>
        <v>1491</v>
      </c>
      <c r="X198" s="224">
        <f t="shared" si="203"/>
        <v>4770</v>
      </c>
      <c r="Y198" s="224">
        <f t="shared" si="203"/>
        <v>1908</v>
      </c>
      <c r="Z198" s="224">
        <f t="shared" si="203"/>
        <v>477</v>
      </c>
      <c r="AA198" s="224">
        <f t="shared" si="203"/>
        <v>477</v>
      </c>
      <c r="AB198" s="224">
        <f t="shared" si="203"/>
        <v>238.5</v>
      </c>
      <c r="AC198" s="224">
        <f t="shared" si="203"/>
        <v>1669.5</v>
      </c>
      <c r="AD198" s="224">
        <f t="shared" si="203"/>
        <v>2330</v>
      </c>
      <c r="AE198" s="224">
        <f t="shared" si="203"/>
        <v>932</v>
      </c>
      <c r="AF198" s="224">
        <f t="shared" si="203"/>
        <v>233</v>
      </c>
      <c r="AG198" s="224">
        <f t="shared" si="203"/>
        <v>233</v>
      </c>
      <c r="AH198" s="224">
        <f t="shared" si="203"/>
        <v>116.5</v>
      </c>
      <c r="AI198" s="224">
        <f t="shared" si="203"/>
        <v>815.5</v>
      </c>
      <c r="AJ198" s="238">
        <f t="shared" si="203"/>
        <v>5.851</v>
      </c>
      <c r="AK198" s="124"/>
      <c r="AL198" s="79"/>
      <c r="AN198" s="34"/>
    </row>
    <row r="199" spans="1:40" s="146" customFormat="1" ht="24" customHeight="1">
      <c r="A199" s="274"/>
      <c r="B199" s="139" t="s">
        <v>109</v>
      </c>
      <c r="C199" s="140" t="s">
        <v>230</v>
      </c>
      <c r="D199" s="136">
        <v>26</v>
      </c>
      <c r="E199" s="166">
        <f t="shared" si="174"/>
        <v>2250</v>
      </c>
      <c r="F199" s="141"/>
      <c r="G199" s="141"/>
      <c r="H199" s="141"/>
      <c r="I199" s="141"/>
      <c r="J199" s="141"/>
      <c r="K199" s="141"/>
      <c r="L199" s="166">
        <f>200+200+300</f>
        <v>700</v>
      </c>
      <c r="M199" s="198">
        <f t="shared" si="179"/>
        <v>280</v>
      </c>
      <c r="N199" s="198"/>
      <c r="O199" s="198">
        <f>L199*0.1</f>
        <v>70</v>
      </c>
      <c r="P199" s="198">
        <f>L199*0.05</f>
        <v>35</v>
      </c>
      <c r="Q199" s="198">
        <f>L199*0.45</f>
        <v>315</v>
      </c>
      <c r="R199" s="166">
        <v>250</v>
      </c>
      <c r="S199" s="198">
        <f>R199*0.4</f>
        <v>100</v>
      </c>
      <c r="T199" s="198"/>
      <c r="U199" s="198">
        <f>R199*0.1</f>
        <v>25</v>
      </c>
      <c r="V199" s="198">
        <f>R199*0.05</f>
        <v>12.5</v>
      </c>
      <c r="W199" s="198">
        <f>R199*0.45</f>
        <v>112.5</v>
      </c>
      <c r="X199" s="166">
        <f>300+300+250+200</f>
        <v>1050</v>
      </c>
      <c r="Y199" s="198">
        <f>X199*0.4</f>
        <v>420</v>
      </c>
      <c r="Z199" s="198"/>
      <c r="AA199" s="198">
        <f>X199*0.1</f>
        <v>105</v>
      </c>
      <c r="AB199" s="198">
        <f>X199*0.05</f>
        <v>52.5</v>
      </c>
      <c r="AC199" s="198">
        <f>X199*0.45</f>
        <v>472.5</v>
      </c>
      <c r="AD199" s="166">
        <v>250</v>
      </c>
      <c r="AE199" s="198">
        <f>AD199*0.4</f>
        <v>100</v>
      </c>
      <c r="AF199" s="198"/>
      <c r="AG199" s="198">
        <f>AD199*0.1</f>
        <v>25</v>
      </c>
      <c r="AH199" s="198">
        <f>AD199*0.05</f>
        <v>12.5</v>
      </c>
      <c r="AI199" s="198">
        <f>AD199*0.45</f>
        <v>112.5</v>
      </c>
      <c r="AJ199" s="200">
        <v>1.782</v>
      </c>
      <c r="AK199" s="144"/>
      <c r="AL199" s="145"/>
      <c r="AN199" s="137"/>
    </row>
    <row r="200" spans="1:40" s="149" customFormat="1" ht="36" customHeight="1">
      <c r="A200" s="274"/>
      <c r="B200" s="139" t="s">
        <v>20</v>
      </c>
      <c r="C200" s="140" t="s">
        <v>125</v>
      </c>
      <c r="D200" s="136">
        <v>3</v>
      </c>
      <c r="E200" s="166">
        <f t="shared" si="174"/>
        <v>600</v>
      </c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98"/>
      <c r="R200" s="141"/>
      <c r="S200" s="141"/>
      <c r="T200" s="141"/>
      <c r="U200" s="141"/>
      <c r="V200" s="141"/>
      <c r="W200" s="198"/>
      <c r="X200" s="166">
        <v>600</v>
      </c>
      <c r="Y200" s="198">
        <f>X200*0.4</f>
        <v>240</v>
      </c>
      <c r="Z200" s="198"/>
      <c r="AA200" s="198">
        <f>X200*0.1</f>
        <v>60</v>
      </c>
      <c r="AB200" s="198">
        <f>X200*0.05</f>
        <v>30</v>
      </c>
      <c r="AC200" s="198">
        <f>X200*0.45</f>
        <v>270</v>
      </c>
      <c r="AD200" s="141"/>
      <c r="AE200" s="141"/>
      <c r="AF200" s="141"/>
      <c r="AG200" s="141"/>
      <c r="AH200" s="141"/>
      <c r="AI200" s="198"/>
      <c r="AJ200" s="200">
        <v>0.084</v>
      </c>
      <c r="AK200" s="147"/>
      <c r="AL200" s="148"/>
      <c r="AN200" s="34"/>
    </row>
    <row r="201" spans="1:40" s="149" customFormat="1" ht="36" customHeight="1">
      <c r="A201" s="274"/>
      <c r="B201" s="139" t="s">
        <v>114</v>
      </c>
      <c r="C201" s="140" t="s">
        <v>118</v>
      </c>
      <c r="D201" s="136">
        <v>9</v>
      </c>
      <c r="E201" s="166">
        <f t="shared" si="174"/>
        <v>800</v>
      </c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98"/>
      <c r="R201" s="141"/>
      <c r="S201" s="141"/>
      <c r="T201" s="141"/>
      <c r="U201" s="141"/>
      <c r="V201" s="141"/>
      <c r="W201" s="198"/>
      <c r="X201" s="166">
        <v>800</v>
      </c>
      <c r="Y201" s="198">
        <f>X201*0.4</f>
        <v>320</v>
      </c>
      <c r="Z201" s="198"/>
      <c r="AA201" s="198">
        <f>X201*0.1</f>
        <v>80</v>
      </c>
      <c r="AB201" s="198">
        <f>X201*0.05</f>
        <v>40</v>
      </c>
      <c r="AC201" s="198">
        <f>X201*0.45</f>
        <v>360</v>
      </c>
      <c r="AD201" s="141"/>
      <c r="AE201" s="141"/>
      <c r="AF201" s="141"/>
      <c r="AG201" s="141"/>
      <c r="AH201" s="141"/>
      <c r="AI201" s="198"/>
      <c r="AJ201" s="200">
        <v>0.056</v>
      </c>
      <c r="AK201" s="147"/>
      <c r="AL201" s="148"/>
      <c r="AN201" s="34"/>
    </row>
    <row r="202" spans="1:40" s="149" customFormat="1" ht="24" customHeight="1">
      <c r="A202" s="274"/>
      <c r="B202" s="139" t="s">
        <v>112</v>
      </c>
      <c r="C202" s="140" t="s">
        <v>119</v>
      </c>
      <c r="D202" s="136">
        <v>211</v>
      </c>
      <c r="E202" s="166">
        <v>15330</v>
      </c>
      <c r="F202" s="166">
        <v>3066</v>
      </c>
      <c r="G202" s="198">
        <f>F202*0.4</f>
        <v>1226.4</v>
      </c>
      <c r="H202" s="198"/>
      <c r="I202" s="198">
        <f>F202*0.1</f>
        <v>306.6</v>
      </c>
      <c r="J202" s="198">
        <f>F202*0.05</f>
        <v>153.3</v>
      </c>
      <c r="K202" s="198">
        <f>F202*0.45</f>
        <v>1379.7</v>
      </c>
      <c r="L202" s="166">
        <v>3066</v>
      </c>
      <c r="M202" s="198">
        <f>L202*0.4</f>
        <v>1226.4</v>
      </c>
      <c r="N202" s="198"/>
      <c r="O202" s="198">
        <f>L202*0.1</f>
        <v>306.6</v>
      </c>
      <c r="P202" s="198">
        <f>L202*0.05</f>
        <v>153.3</v>
      </c>
      <c r="Q202" s="198">
        <f>L202*0.45</f>
        <v>1379.7</v>
      </c>
      <c r="R202" s="166">
        <v>3066</v>
      </c>
      <c r="S202" s="198">
        <f>R202*0.4</f>
        <v>1226.4</v>
      </c>
      <c r="T202" s="198"/>
      <c r="U202" s="198">
        <f>R202*0.1</f>
        <v>306.6</v>
      </c>
      <c r="V202" s="198">
        <f>R202*0.05</f>
        <v>153.3</v>
      </c>
      <c r="W202" s="198">
        <f>R202*0.45</f>
        <v>1379.7</v>
      </c>
      <c r="X202" s="166">
        <v>3066</v>
      </c>
      <c r="Y202" s="198">
        <f>X202*0.4</f>
        <v>1226.4</v>
      </c>
      <c r="Z202" s="198"/>
      <c r="AA202" s="198">
        <f>X202*0.1</f>
        <v>306.6</v>
      </c>
      <c r="AB202" s="198">
        <f>X202*0.05</f>
        <v>153.3</v>
      </c>
      <c r="AC202" s="198">
        <f>X202*0.45</f>
        <v>1379.7</v>
      </c>
      <c r="AD202" s="166">
        <v>3066</v>
      </c>
      <c r="AE202" s="198">
        <f>AD202*0.4</f>
        <v>1226.4</v>
      </c>
      <c r="AF202" s="198"/>
      <c r="AG202" s="198">
        <f>AD202*0.1</f>
        <v>306.6</v>
      </c>
      <c r="AH202" s="198">
        <f>AD202*0.05</f>
        <v>153.3</v>
      </c>
      <c r="AI202" s="198">
        <f>AD202*0.45</f>
        <v>1379.7</v>
      </c>
      <c r="AJ202" s="202">
        <v>1.972</v>
      </c>
      <c r="AK202" s="147"/>
      <c r="AL202" s="148"/>
      <c r="AN202" s="34"/>
    </row>
    <row r="203" spans="1:40" s="9" customFormat="1" ht="21" customHeight="1">
      <c r="A203" s="274"/>
      <c r="B203" s="182" t="s">
        <v>120</v>
      </c>
      <c r="C203" s="213"/>
      <c r="D203" s="168">
        <f aca="true" t="shared" si="204" ref="D203:AJ203">SUM(D198:D202)</f>
        <v>574</v>
      </c>
      <c r="E203" s="167">
        <f t="shared" si="204"/>
        <v>38480</v>
      </c>
      <c r="F203" s="167">
        <f t="shared" si="204"/>
        <v>4216</v>
      </c>
      <c r="G203" s="167">
        <f t="shared" si="204"/>
        <v>1686.4</v>
      </c>
      <c r="H203" s="167">
        <f t="shared" si="204"/>
        <v>115</v>
      </c>
      <c r="I203" s="167">
        <f t="shared" si="204"/>
        <v>421.6</v>
      </c>
      <c r="J203" s="167">
        <f t="shared" si="204"/>
        <v>210.8</v>
      </c>
      <c r="K203" s="167">
        <f t="shared" si="204"/>
        <v>1782.2</v>
      </c>
      <c r="L203" s="167">
        <f t="shared" si="204"/>
        <v>10756</v>
      </c>
      <c r="M203" s="167">
        <f t="shared" si="204"/>
        <v>4302.4</v>
      </c>
      <c r="N203" s="167">
        <f t="shared" si="204"/>
        <v>699</v>
      </c>
      <c r="O203" s="167">
        <f t="shared" si="204"/>
        <v>1075.6</v>
      </c>
      <c r="P203" s="167">
        <f t="shared" si="204"/>
        <v>537.8</v>
      </c>
      <c r="Q203" s="167">
        <f t="shared" si="204"/>
        <v>4141.2</v>
      </c>
      <c r="R203" s="167">
        <f t="shared" si="204"/>
        <v>7576</v>
      </c>
      <c r="S203" s="167">
        <f t="shared" si="204"/>
        <v>3030.4</v>
      </c>
      <c r="T203" s="167">
        <f t="shared" si="204"/>
        <v>426</v>
      </c>
      <c r="U203" s="167">
        <f t="shared" si="204"/>
        <v>757.6</v>
      </c>
      <c r="V203" s="167">
        <f t="shared" si="204"/>
        <v>378.8</v>
      </c>
      <c r="W203" s="167">
        <f t="shared" si="204"/>
        <v>2983.2</v>
      </c>
      <c r="X203" s="167">
        <f t="shared" si="204"/>
        <v>10286</v>
      </c>
      <c r="Y203" s="167">
        <f t="shared" si="204"/>
        <v>4114.4</v>
      </c>
      <c r="Z203" s="167">
        <f t="shared" si="204"/>
        <v>477</v>
      </c>
      <c r="AA203" s="167">
        <f t="shared" si="204"/>
        <v>1028.6</v>
      </c>
      <c r="AB203" s="167">
        <f t="shared" si="204"/>
        <v>514.3</v>
      </c>
      <c r="AC203" s="167">
        <f t="shared" si="204"/>
        <v>4151.7</v>
      </c>
      <c r="AD203" s="167">
        <f t="shared" si="204"/>
        <v>5646</v>
      </c>
      <c r="AE203" s="167">
        <f t="shared" si="204"/>
        <v>2258.4</v>
      </c>
      <c r="AF203" s="167">
        <f t="shared" si="204"/>
        <v>233</v>
      </c>
      <c r="AG203" s="167">
        <f t="shared" si="204"/>
        <v>564.6</v>
      </c>
      <c r="AH203" s="167">
        <f t="shared" si="204"/>
        <v>282.3</v>
      </c>
      <c r="AI203" s="167">
        <f t="shared" si="204"/>
        <v>2307.7</v>
      </c>
      <c r="AJ203" s="180">
        <f t="shared" si="204"/>
        <v>9.745</v>
      </c>
      <c r="AK203" s="124"/>
      <c r="AL203" s="79"/>
      <c r="AN203" s="34"/>
    </row>
    <row r="204" spans="1:36" s="5" customFormat="1" ht="84" customHeight="1">
      <c r="A204" s="273" t="s">
        <v>211</v>
      </c>
      <c r="B204" s="233" t="s">
        <v>192</v>
      </c>
      <c r="C204" s="233"/>
      <c r="D204" s="233"/>
      <c r="E204" s="233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172" t="s">
        <v>143</v>
      </c>
    </row>
    <row r="205" spans="1:36" s="5" customFormat="1" ht="33.75" customHeight="1">
      <c r="A205" s="273"/>
      <c r="B205" s="157" t="s">
        <v>35</v>
      </c>
      <c r="C205" s="273" t="s">
        <v>115</v>
      </c>
      <c r="D205" s="197">
        <v>18</v>
      </c>
      <c r="E205" s="166">
        <f t="shared" si="174"/>
        <v>5400</v>
      </c>
      <c r="F205" s="135">
        <v>5400</v>
      </c>
      <c r="G205" s="198">
        <f>F205*0.4</f>
        <v>2160</v>
      </c>
      <c r="H205" s="198">
        <f>F205*0.1</f>
        <v>540</v>
      </c>
      <c r="I205" s="198">
        <f>F205*0.1</f>
        <v>540</v>
      </c>
      <c r="J205" s="198">
        <f>F205*0.05</f>
        <v>270</v>
      </c>
      <c r="K205" s="198">
        <f>F205*0.35</f>
        <v>1889.9999999999998</v>
      </c>
      <c r="L205" s="135"/>
      <c r="M205" s="197"/>
      <c r="N205" s="197"/>
      <c r="O205" s="197"/>
      <c r="P205" s="197"/>
      <c r="Q205" s="197"/>
      <c r="R205" s="135"/>
      <c r="S205" s="197"/>
      <c r="T205" s="197"/>
      <c r="U205" s="197"/>
      <c r="V205" s="197"/>
      <c r="W205" s="197"/>
      <c r="X205" s="135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72" t="s">
        <v>186</v>
      </c>
    </row>
    <row r="206" spans="1:36" s="5" customFormat="1" ht="33.75" customHeight="1">
      <c r="A206" s="273"/>
      <c r="B206" s="157" t="s">
        <v>15</v>
      </c>
      <c r="C206" s="273"/>
      <c r="D206" s="197">
        <v>42</v>
      </c>
      <c r="E206" s="166">
        <f t="shared" si="174"/>
        <v>12600</v>
      </c>
      <c r="F206" s="135"/>
      <c r="G206" s="197"/>
      <c r="H206" s="197"/>
      <c r="I206" s="197"/>
      <c r="J206" s="197"/>
      <c r="K206" s="197"/>
      <c r="L206" s="135"/>
      <c r="M206" s="197"/>
      <c r="N206" s="197"/>
      <c r="O206" s="197"/>
      <c r="P206" s="197"/>
      <c r="Q206" s="197"/>
      <c r="R206" s="135"/>
      <c r="S206" s="197"/>
      <c r="T206" s="197"/>
      <c r="U206" s="197"/>
      <c r="V206" s="197"/>
      <c r="W206" s="197"/>
      <c r="X206" s="135">
        <v>6300</v>
      </c>
      <c r="Y206" s="198">
        <f>X206*0.4</f>
        <v>2520</v>
      </c>
      <c r="Z206" s="198">
        <f>X206*0.1</f>
        <v>630</v>
      </c>
      <c r="AA206" s="198">
        <f>X206*0.1</f>
        <v>630</v>
      </c>
      <c r="AB206" s="198">
        <f>X206*0.05</f>
        <v>315</v>
      </c>
      <c r="AC206" s="198">
        <f>X206*0.35</f>
        <v>2205</v>
      </c>
      <c r="AD206" s="197">
        <v>6300</v>
      </c>
      <c r="AE206" s="198">
        <f>AD206*0.4</f>
        <v>2520</v>
      </c>
      <c r="AF206" s="198">
        <f>AD206*0.1</f>
        <v>630</v>
      </c>
      <c r="AG206" s="198">
        <f>AD206*0.1</f>
        <v>630</v>
      </c>
      <c r="AH206" s="198">
        <f>AD206*0.05</f>
        <v>315</v>
      </c>
      <c r="AI206" s="198">
        <f>AD206*0.35</f>
        <v>2205</v>
      </c>
      <c r="AJ206" s="172" t="s">
        <v>185</v>
      </c>
    </row>
    <row r="207" spans="1:36" s="5" customFormat="1" ht="33.75" customHeight="1">
      <c r="A207" s="273"/>
      <c r="B207" s="157" t="s">
        <v>16</v>
      </c>
      <c r="C207" s="273"/>
      <c r="D207" s="197">
        <v>20</v>
      </c>
      <c r="E207" s="166">
        <f t="shared" si="174"/>
        <v>6000</v>
      </c>
      <c r="F207" s="135">
        <v>6000</v>
      </c>
      <c r="G207" s="198">
        <f>F207*0.4</f>
        <v>2400</v>
      </c>
      <c r="H207" s="198">
        <f>F207*0.1</f>
        <v>600</v>
      </c>
      <c r="I207" s="198">
        <f>F207*0.1</f>
        <v>600</v>
      </c>
      <c r="J207" s="198">
        <f>F207*0.05</f>
        <v>300</v>
      </c>
      <c r="K207" s="198">
        <f>F207*0.35</f>
        <v>2100</v>
      </c>
      <c r="L207" s="135"/>
      <c r="M207" s="197"/>
      <c r="N207" s="197"/>
      <c r="O207" s="197"/>
      <c r="P207" s="197"/>
      <c r="Q207" s="197"/>
      <c r="R207" s="135"/>
      <c r="S207" s="197"/>
      <c r="T207" s="197"/>
      <c r="U207" s="197"/>
      <c r="V207" s="197"/>
      <c r="W207" s="197"/>
      <c r="X207" s="135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72" t="s">
        <v>187</v>
      </c>
    </row>
    <row r="208" spans="1:36" s="5" customFormat="1" ht="33.75" customHeight="1">
      <c r="A208" s="273"/>
      <c r="B208" s="157" t="s">
        <v>22</v>
      </c>
      <c r="C208" s="273"/>
      <c r="D208" s="197">
        <v>63</v>
      </c>
      <c r="E208" s="166">
        <f t="shared" si="174"/>
        <v>18900</v>
      </c>
      <c r="F208" s="135"/>
      <c r="G208" s="197"/>
      <c r="H208" s="197"/>
      <c r="I208" s="197"/>
      <c r="J208" s="197"/>
      <c r="K208" s="197"/>
      <c r="L208" s="135">
        <v>6300</v>
      </c>
      <c r="M208" s="198">
        <f>L208*0.4</f>
        <v>2520</v>
      </c>
      <c r="N208" s="198">
        <f>L208*0.1</f>
        <v>630</v>
      </c>
      <c r="O208" s="198">
        <f>L208*0.1</f>
        <v>630</v>
      </c>
      <c r="P208" s="198">
        <f>L208*0.05</f>
        <v>315</v>
      </c>
      <c r="Q208" s="198">
        <f>L208*0.35</f>
        <v>2205</v>
      </c>
      <c r="R208" s="135">
        <v>12600</v>
      </c>
      <c r="S208" s="198">
        <f>R208*0.4</f>
        <v>5040</v>
      </c>
      <c r="T208" s="198">
        <f>R208*0.1</f>
        <v>1260</v>
      </c>
      <c r="U208" s="198">
        <f>R208*0.1</f>
        <v>1260</v>
      </c>
      <c r="V208" s="198">
        <f>R208*0.05</f>
        <v>630</v>
      </c>
      <c r="W208" s="198">
        <f>R208*0.35</f>
        <v>4410</v>
      </c>
      <c r="X208" s="135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72" t="s">
        <v>184</v>
      </c>
    </row>
    <row r="209" spans="1:40" s="9" customFormat="1" ht="36" customHeight="1">
      <c r="A209" s="273"/>
      <c r="B209" s="212" t="s">
        <v>169</v>
      </c>
      <c r="C209" s="212"/>
      <c r="D209" s="224">
        <f aca="true" t="shared" si="205" ref="D209:AI209">SUM(D205:D208)</f>
        <v>143</v>
      </c>
      <c r="E209" s="225">
        <f t="shared" si="205"/>
        <v>42900</v>
      </c>
      <c r="F209" s="225">
        <f t="shared" si="205"/>
        <v>11400</v>
      </c>
      <c r="G209" s="225">
        <f t="shared" si="205"/>
        <v>4560</v>
      </c>
      <c r="H209" s="225">
        <f t="shared" si="205"/>
        <v>1140</v>
      </c>
      <c r="I209" s="225">
        <f t="shared" si="205"/>
        <v>1140</v>
      </c>
      <c r="J209" s="225">
        <f t="shared" si="205"/>
        <v>570</v>
      </c>
      <c r="K209" s="225">
        <f t="shared" si="205"/>
        <v>3990</v>
      </c>
      <c r="L209" s="225">
        <f t="shared" si="205"/>
        <v>6300</v>
      </c>
      <c r="M209" s="225">
        <f t="shared" si="205"/>
        <v>2520</v>
      </c>
      <c r="N209" s="225">
        <f t="shared" si="205"/>
        <v>630</v>
      </c>
      <c r="O209" s="225">
        <f t="shared" si="205"/>
        <v>630</v>
      </c>
      <c r="P209" s="225">
        <f t="shared" si="205"/>
        <v>315</v>
      </c>
      <c r="Q209" s="225">
        <f t="shared" si="205"/>
        <v>2205</v>
      </c>
      <c r="R209" s="225">
        <f t="shared" si="205"/>
        <v>12600</v>
      </c>
      <c r="S209" s="225">
        <f t="shared" si="205"/>
        <v>5040</v>
      </c>
      <c r="T209" s="225">
        <f t="shared" si="205"/>
        <v>1260</v>
      </c>
      <c r="U209" s="225">
        <f t="shared" si="205"/>
        <v>1260</v>
      </c>
      <c r="V209" s="225">
        <f t="shared" si="205"/>
        <v>630</v>
      </c>
      <c r="W209" s="225">
        <f t="shared" si="205"/>
        <v>4410</v>
      </c>
      <c r="X209" s="225">
        <f t="shared" si="205"/>
        <v>6300</v>
      </c>
      <c r="Y209" s="225">
        <f t="shared" si="205"/>
        <v>2520</v>
      </c>
      <c r="Z209" s="225">
        <f t="shared" si="205"/>
        <v>630</v>
      </c>
      <c r="AA209" s="225">
        <f t="shared" si="205"/>
        <v>630</v>
      </c>
      <c r="AB209" s="225">
        <f t="shared" si="205"/>
        <v>315</v>
      </c>
      <c r="AC209" s="225">
        <f t="shared" si="205"/>
        <v>2205</v>
      </c>
      <c r="AD209" s="225">
        <f t="shared" si="205"/>
        <v>6300</v>
      </c>
      <c r="AE209" s="225">
        <f t="shared" si="205"/>
        <v>2520</v>
      </c>
      <c r="AF209" s="225">
        <f t="shared" si="205"/>
        <v>630</v>
      </c>
      <c r="AG209" s="225">
        <f t="shared" si="205"/>
        <v>630</v>
      </c>
      <c r="AH209" s="225">
        <f t="shared" si="205"/>
        <v>315</v>
      </c>
      <c r="AI209" s="225">
        <f t="shared" si="205"/>
        <v>2205</v>
      </c>
      <c r="AJ209" s="243" t="s">
        <v>188</v>
      </c>
      <c r="AK209" s="124"/>
      <c r="AL209" s="79"/>
      <c r="AN209" s="34"/>
    </row>
    <row r="210" spans="1:40" s="146" customFormat="1" ht="36" customHeight="1">
      <c r="A210" s="273"/>
      <c r="B210" s="139" t="s">
        <v>109</v>
      </c>
      <c r="C210" s="140" t="s">
        <v>230</v>
      </c>
      <c r="D210" s="136">
        <v>32</v>
      </c>
      <c r="E210" s="166">
        <f t="shared" si="174"/>
        <v>8000</v>
      </c>
      <c r="F210" s="166">
        <v>1600</v>
      </c>
      <c r="G210" s="198">
        <f>F210*0.4</f>
        <v>640</v>
      </c>
      <c r="H210" s="198"/>
      <c r="I210" s="198">
        <f>F210*0.1</f>
        <v>160</v>
      </c>
      <c r="J210" s="198">
        <f>F210*0.05</f>
        <v>80</v>
      </c>
      <c r="K210" s="198">
        <f>F210*0.45</f>
        <v>720</v>
      </c>
      <c r="L210" s="166">
        <v>1600</v>
      </c>
      <c r="M210" s="198">
        <f>L210*0.4</f>
        <v>640</v>
      </c>
      <c r="N210" s="198"/>
      <c r="O210" s="198">
        <f>L210*0.1</f>
        <v>160</v>
      </c>
      <c r="P210" s="198">
        <f>L210*0.05</f>
        <v>80</v>
      </c>
      <c r="Q210" s="198">
        <f>L210*0.45</f>
        <v>720</v>
      </c>
      <c r="R210" s="166">
        <v>1600</v>
      </c>
      <c r="S210" s="198">
        <f>R210*0.4</f>
        <v>640</v>
      </c>
      <c r="T210" s="198"/>
      <c r="U210" s="198">
        <f>R210*0.1</f>
        <v>160</v>
      </c>
      <c r="V210" s="198">
        <f>R210*0.05</f>
        <v>80</v>
      </c>
      <c r="W210" s="198">
        <f>R210*0.45</f>
        <v>720</v>
      </c>
      <c r="X210" s="166">
        <v>1600</v>
      </c>
      <c r="Y210" s="198">
        <f>X210*0.4</f>
        <v>640</v>
      </c>
      <c r="Z210" s="198"/>
      <c r="AA210" s="198">
        <f>X210*0.1</f>
        <v>160</v>
      </c>
      <c r="AB210" s="198">
        <f>X210*0.05</f>
        <v>80</v>
      </c>
      <c r="AC210" s="198">
        <f>X210*0.45</f>
        <v>720</v>
      </c>
      <c r="AD210" s="166">
        <v>1600</v>
      </c>
      <c r="AE210" s="198">
        <f>AD210*0.4</f>
        <v>640</v>
      </c>
      <c r="AF210" s="198"/>
      <c r="AG210" s="198">
        <f>AD210*0.1</f>
        <v>160</v>
      </c>
      <c r="AH210" s="198">
        <f>AD210*0.05</f>
        <v>80</v>
      </c>
      <c r="AI210" s="198">
        <f>AD210*0.45</f>
        <v>720</v>
      </c>
      <c r="AJ210" s="169" t="s">
        <v>189</v>
      </c>
      <c r="AK210" s="144"/>
      <c r="AL210" s="145"/>
      <c r="AN210" s="137"/>
    </row>
    <row r="211" spans="1:40" s="146" customFormat="1" ht="33" customHeight="1">
      <c r="A211" s="273"/>
      <c r="B211" s="139" t="s">
        <v>109</v>
      </c>
      <c r="C211" s="140" t="s">
        <v>110</v>
      </c>
      <c r="D211" s="136">
        <v>4</v>
      </c>
      <c r="E211" s="166">
        <f t="shared" si="174"/>
        <v>2400</v>
      </c>
      <c r="F211" s="166">
        <v>1200</v>
      </c>
      <c r="G211" s="198">
        <f>F211*0.4</f>
        <v>480</v>
      </c>
      <c r="H211" s="198"/>
      <c r="I211" s="198">
        <f>F211*0.1</f>
        <v>120</v>
      </c>
      <c r="J211" s="198">
        <f>F211*0.05</f>
        <v>60</v>
      </c>
      <c r="K211" s="198">
        <f>F211*0.45</f>
        <v>540</v>
      </c>
      <c r="L211" s="166">
        <v>1200</v>
      </c>
      <c r="M211" s="198">
        <f>L211*0.4</f>
        <v>480</v>
      </c>
      <c r="N211" s="198"/>
      <c r="O211" s="198">
        <f>L211*0.1</f>
        <v>120</v>
      </c>
      <c r="P211" s="198">
        <f>L211*0.05</f>
        <v>60</v>
      </c>
      <c r="Q211" s="198">
        <f>L211*0.45</f>
        <v>540</v>
      </c>
      <c r="R211" s="141"/>
      <c r="S211" s="198"/>
      <c r="T211" s="198"/>
      <c r="U211" s="198"/>
      <c r="V211" s="198"/>
      <c r="W211" s="198"/>
      <c r="X211" s="141"/>
      <c r="Y211" s="141"/>
      <c r="Z211" s="141"/>
      <c r="AA211" s="141"/>
      <c r="AB211" s="141"/>
      <c r="AC211" s="141"/>
      <c r="AD211" s="141"/>
      <c r="AE211" s="161"/>
      <c r="AF211" s="161"/>
      <c r="AG211" s="161"/>
      <c r="AH211" s="161"/>
      <c r="AI211" s="161"/>
      <c r="AJ211" s="169" t="s">
        <v>190</v>
      </c>
      <c r="AK211" s="144"/>
      <c r="AL211" s="145"/>
      <c r="AN211" s="137"/>
    </row>
    <row r="212" spans="1:40" s="146" customFormat="1" ht="36.75" customHeight="1">
      <c r="A212" s="273"/>
      <c r="B212" s="139" t="s">
        <v>113</v>
      </c>
      <c r="C212" s="140" t="s">
        <v>124</v>
      </c>
      <c r="D212" s="136">
        <v>1005</v>
      </c>
      <c r="E212" s="166">
        <f aca="true" t="shared" si="206" ref="E212:E247">F212+L212+R212+X212+AD212</f>
        <v>402000</v>
      </c>
      <c r="F212" s="166">
        <v>134000</v>
      </c>
      <c r="G212" s="198">
        <f>F212*0.4</f>
        <v>53600</v>
      </c>
      <c r="H212" s="198"/>
      <c r="I212" s="198">
        <f>F212*0.1</f>
        <v>13400</v>
      </c>
      <c r="J212" s="198">
        <f>F212*0.05</f>
        <v>6700</v>
      </c>
      <c r="K212" s="198">
        <f>F212*0.45</f>
        <v>60300</v>
      </c>
      <c r="L212" s="166">
        <v>134000</v>
      </c>
      <c r="M212" s="198">
        <f>L212*0.4</f>
        <v>53600</v>
      </c>
      <c r="N212" s="198"/>
      <c r="O212" s="198">
        <f>L212*0.1</f>
        <v>13400</v>
      </c>
      <c r="P212" s="198">
        <f>L212*0.05</f>
        <v>6700</v>
      </c>
      <c r="Q212" s="198">
        <f>L212*0.45</f>
        <v>60300</v>
      </c>
      <c r="R212" s="166">
        <v>134000</v>
      </c>
      <c r="S212" s="198">
        <f>R212*0.4</f>
        <v>53600</v>
      </c>
      <c r="T212" s="198"/>
      <c r="U212" s="198">
        <f>R212*0.1</f>
        <v>13400</v>
      </c>
      <c r="V212" s="198">
        <f>R212*0.05</f>
        <v>6700</v>
      </c>
      <c r="W212" s="198">
        <f>R212*0.45</f>
        <v>60300</v>
      </c>
      <c r="X212" s="141"/>
      <c r="Y212" s="141"/>
      <c r="Z212" s="141"/>
      <c r="AA212" s="141"/>
      <c r="AB212" s="141"/>
      <c r="AC212" s="141"/>
      <c r="AD212" s="141"/>
      <c r="AE212" s="161"/>
      <c r="AF212" s="161"/>
      <c r="AG212" s="161"/>
      <c r="AH212" s="161"/>
      <c r="AI212" s="161"/>
      <c r="AJ212" s="169" t="s">
        <v>191</v>
      </c>
      <c r="AK212" s="144"/>
      <c r="AL212" s="145"/>
      <c r="AN212" s="137"/>
    </row>
    <row r="213" spans="1:38" s="5" customFormat="1" ht="36" customHeight="1">
      <c r="A213" s="273"/>
      <c r="B213" s="182" t="s">
        <v>120</v>
      </c>
      <c r="C213" s="182"/>
      <c r="D213" s="168">
        <f aca="true" t="shared" si="207" ref="D213:AI213">SUM(D209:D212)</f>
        <v>1184</v>
      </c>
      <c r="E213" s="167">
        <f t="shared" si="207"/>
        <v>455300</v>
      </c>
      <c r="F213" s="167">
        <f t="shared" si="207"/>
        <v>148200</v>
      </c>
      <c r="G213" s="167">
        <f t="shared" si="207"/>
        <v>59280</v>
      </c>
      <c r="H213" s="167">
        <f t="shared" si="207"/>
        <v>1140</v>
      </c>
      <c r="I213" s="167">
        <f t="shared" si="207"/>
        <v>14820</v>
      </c>
      <c r="J213" s="167">
        <f t="shared" si="207"/>
        <v>7410</v>
      </c>
      <c r="K213" s="167">
        <f t="shared" si="207"/>
        <v>65550</v>
      </c>
      <c r="L213" s="167">
        <f t="shared" si="207"/>
        <v>143100</v>
      </c>
      <c r="M213" s="167">
        <f t="shared" si="207"/>
        <v>57240</v>
      </c>
      <c r="N213" s="167">
        <f t="shared" si="207"/>
        <v>630</v>
      </c>
      <c r="O213" s="167">
        <f t="shared" si="207"/>
        <v>14310</v>
      </c>
      <c r="P213" s="167">
        <f t="shared" si="207"/>
        <v>7155</v>
      </c>
      <c r="Q213" s="167">
        <f t="shared" si="207"/>
        <v>63765</v>
      </c>
      <c r="R213" s="167">
        <f t="shared" si="207"/>
        <v>148200</v>
      </c>
      <c r="S213" s="167">
        <f t="shared" si="207"/>
        <v>59280</v>
      </c>
      <c r="T213" s="167">
        <f t="shared" si="207"/>
        <v>1260</v>
      </c>
      <c r="U213" s="167">
        <f t="shared" si="207"/>
        <v>14820</v>
      </c>
      <c r="V213" s="167">
        <f t="shared" si="207"/>
        <v>7410</v>
      </c>
      <c r="W213" s="167">
        <f t="shared" si="207"/>
        <v>65430</v>
      </c>
      <c r="X213" s="167">
        <f t="shared" si="207"/>
        <v>7900</v>
      </c>
      <c r="Y213" s="167">
        <f t="shared" si="207"/>
        <v>3160</v>
      </c>
      <c r="Z213" s="167">
        <f t="shared" si="207"/>
        <v>630</v>
      </c>
      <c r="AA213" s="167">
        <f t="shared" si="207"/>
        <v>790</v>
      </c>
      <c r="AB213" s="167">
        <f t="shared" si="207"/>
        <v>395</v>
      </c>
      <c r="AC213" s="167">
        <f t="shared" si="207"/>
        <v>2925</v>
      </c>
      <c r="AD213" s="167">
        <f t="shared" si="207"/>
        <v>7900</v>
      </c>
      <c r="AE213" s="167">
        <f t="shared" si="207"/>
        <v>3160</v>
      </c>
      <c r="AF213" s="167">
        <f t="shared" si="207"/>
        <v>630</v>
      </c>
      <c r="AG213" s="167">
        <f t="shared" si="207"/>
        <v>790</v>
      </c>
      <c r="AH213" s="167">
        <f t="shared" si="207"/>
        <v>395</v>
      </c>
      <c r="AI213" s="167">
        <f t="shared" si="207"/>
        <v>2925</v>
      </c>
      <c r="AJ213" s="243" t="s">
        <v>219</v>
      </c>
      <c r="AK213" s="95"/>
      <c r="AL213" s="95"/>
    </row>
    <row r="214" spans="1:38" s="159" customFormat="1" ht="48" customHeight="1">
      <c r="A214" s="273"/>
      <c r="B214" s="233" t="s">
        <v>193</v>
      </c>
      <c r="C214" s="212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72" t="s">
        <v>205</v>
      </c>
      <c r="AK214" s="158"/>
      <c r="AL214" s="158"/>
    </row>
    <row r="215" spans="1:38" s="159" customFormat="1" ht="12" customHeight="1">
      <c r="A215" s="273"/>
      <c r="B215" s="157" t="s">
        <v>35</v>
      </c>
      <c r="C215" s="273" t="s">
        <v>115</v>
      </c>
      <c r="D215" s="143">
        <v>9</v>
      </c>
      <c r="E215" s="167">
        <f t="shared" si="206"/>
        <v>485</v>
      </c>
      <c r="F215" s="166">
        <v>485</v>
      </c>
      <c r="G215" s="198">
        <f aca="true" t="shared" si="208" ref="G215:G241">F215*0.4</f>
        <v>194</v>
      </c>
      <c r="H215" s="198">
        <f aca="true" t="shared" si="209" ref="H215:H233">F215*0.1</f>
        <v>48.5</v>
      </c>
      <c r="I215" s="198">
        <f aca="true" t="shared" si="210" ref="I215:I233">F215*0.1</f>
        <v>48.5</v>
      </c>
      <c r="J215" s="198">
        <f aca="true" t="shared" si="211" ref="J215:J233">F215*0.05</f>
        <v>24.25</v>
      </c>
      <c r="K215" s="198">
        <f aca="true" t="shared" si="212" ref="K215:K233">F215*0.35</f>
        <v>169.75</v>
      </c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205">
        <v>0.429</v>
      </c>
      <c r="AK215" s="158"/>
      <c r="AL215" s="158"/>
    </row>
    <row r="216" spans="1:38" s="159" customFormat="1" ht="12" customHeight="1">
      <c r="A216" s="273"/>
      <c r="B216" s="157" t="s">
        <v>229</v>
      </c>
      <c r="C216" s="273"/>
      <c r="D216" s="143">
        <v>9</v>
      </c>
      <c r="E216" s="167">
        <f t="shared" si="206"/>
        <v>485</v>
      </c>
      <c r="F216" s="166">
        <v>485</v>
      </c>
      <c r="G216" s="198">
        <f t="shared" si="208"/>
        <v>194</v>
      </c>
      <c r="H216" s="198">
        <f t="shared" si="209"/>
        <v>48.5</v>
      </c>
      <c r="I216" s="198">
        <f t="shared" si="210"/>
        <v>48.5</v>
      </c>
      <c r="J216" s="198">
        <f t="shared" si="211"/>
        <v>24.25</v>
      </c>
      <c r="K216" s="198">
        <f t="shared" si="212"/>
        <v>169.75</v>
      </c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203">
        <v>0.63</v>
      </c>
      <c r="AK216" s="158"/>
      <c r="AL216" s="158"/>
    </row>
    <row r="217" spans="1:38" s="159" customFormat="1" ht="12" customHeight="1">
      <c r="A217" s="273"/>
      <c r="B217" s="157" t="s">
        <v>14</v>
      </c>
      <c r="C217" s="273"/>
      <c r="D217" s="143">
        <v>9</v>
      </c>
      <c r="E217" s="167">
        <f t="shared" si="206"/>
        <v>485</v>
      </c>
      <c r="F217" s="166">
        <v>485</v>
      </c>
      <c r="G217" s="198">
        <f t="shared" si="208"/>
        <v>194</v>
      </c>
      <c r="H217" s="198">
        <f t="shared" si="209"/>
        <v>48.5</v>
      </c>
      <c r="I217" s="198">
        <f t="shared" si="210"/>
        <v>48.5</v>
      </c>
      <c r="J217" s="198">
        <f t="shared" si="211"/>
        <v>24.25</v>
      </c>
      <c r="K217" s="198">
        <f t="shared" si="212"/>
        <v>169.75</v>
      </c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205">
        <v>0.314</v>
      </c>
      <c r="AK217" s="158"/>
      <c r="AL217" s="158"/>
    </row>
    <row r="218" spans="1:38" s="159" customFormat="1" ht="12" customHeight="1">
      <c r="A218" s="273"/>
      <c r="B218" s="157" t="s">
        <v>15</v>
      </c>
      <c r="C218" s="273"/>
      <c r="D218" s="143">
        <v>14</v>
      </c>
      <c r="E218" s="167">
        <f t="shared" si="206"/>
        <v>755</v>
      </c>
      <c r="F218" s="166">
        <v>755</v>
      </c>
      <c r="G218" s="198">
        <f t="shared" si="208"/>
        <v>302</v>
      </c>
      <c r="H218" s="198">
        <f t="shared" si="209"/>
        <v>75.5</v>
      </c>
      <c r="I218" s="198">
        <f t="shared" si="210"/>
        <v>75.5</v>
      </c>
      <c r="J218" s="198">
        <f t="shared" si="211"/>
        <v>37.75</v>
      </c>
      <c r="K218" s="198">
        <f t="shared" si="212"/>
        <v>264.25</v>
      </c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205">
        <v>0.555</v>
      </c>
      <c r="AK218" s="158"/>
      <c r="AL218" s="158"/>
    </row>
    <row r="219" spans="1:38" s="159" customFormat="1" ht="12" customHeight="1">
      <c r="A219" s="273"/>
      <c r="B219" s="157" t="s">
        <v>16</v>
      </c>
      <c r="C219" s="273"/>
      <c r="D219" s="143">
        <v>5</v>
      </c>
      <c r="E219" s="167">
        <f t="shared" si="206"/>
        <v>270</v>
      </c>
      <c r="F219" s="166">
        <v>270</v>
      </c>
      <c r="G219" s="198">
        <f t="shared" si="208"/>
        <v>108</v>
      </c>
      <c r="H219" s="198">
        <f t="shared" si="209"/>
        <v>27</v>
      </c>
      <c r="I219" s="198">
        <f t="shared" si="210"/>
        <v>27</v>
      </c>
      <c r="J219" s="198">
        <f t="shared" si="211"/>
        <v>13.5</v>
      </c>
      <c r="K219" s="198">
        <f t="shared" si="212"/>
        <v>94.5</v>
      </c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205">
        <v>0.226</v>
      </c>
      <c r="AK219" s="158"/>
      <c r="AL219" s="158"/>
    </row>
    <row r="220" spans="1:38" s="159" customFormat="1" ht="12" customHeight="1">
      <c r="A220" s="273"/>
      <c r="B220" s="157" t="s">
        <v>18</v>
      </c>
      <c r="C220" s="273"/>
      <c r="D220" s="143">
        <v>1</v>
      </c>
      <c r="E220" s="167">
        <f t="shared" si="206"/>
        <v>54</v>
      </c>
      <c r="F220" s="166">
        <v>54</v>
      </c>
      <c r="G220" s="198">
        <f t="shared" si="208"/>
        <v>21.6</v>
      </c>
      <c r="H220" s="198">
        <f t="shared" si="209"/>
        <v>5.4</v>
      </c>
      <c r="I220" s="198">
        <f t="shared" si="210"/>
        <v>5.4</v>
      </c>
      <c r="J220" s="198">
        <f t="shared" si="211"/>
        <v>2.7</v>
      </c>
      <c r="K220" s="198">
        <f t="shared" si="212"/>
        <v>18.9</v>
      </c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205">
        <v>0.084</v>
      </c>
      <c r="AK220" s="158"/>
      <c r="AL220" s="158"/>
    </row>
    <row r="221" spans="1:38" s="159" customFormat="1" ht="12" customHeight="1">
      <c r="A221" s="273"/>
      <c r="B221" s="157" t="s">
        <v>19</v>
      </c>
      <c r="C221" s="273"/>
      <c r="D221" s="143">
        <v>16</v>
      </c>
      <c r="E221" s="167">
        <f t="shared" si="206"/>
        <v>863</v>
      </c>
      <c r="F221" s="166">
        <v>863</v>
      </c>
      <c r="G221" s="198">
        <f t="shared" si="208"/>
        <v>345.20000000000005</v>
      </c>
      <c r="H221" s="198">
        <f t="shared" si="209"/>
        <v>86.30000000000001</v>
      </c>
      <c r="I221" s="198">
        <f t="shared" si="210"/>
        <v>86.30000000000001</v>
      </c>
      <c r="J221" s="198">
        <f t="shared" si="211"/>
        <v>43.150000000000006</v>
      </c>
      <c r="K221" s="198">
        <f t="shared" si="212"/>
        <v>302.04999999999995</v>
      </c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203">
        <v>0.51</v>
      </c>
      <c r="AK221" s="158"/>
      <c r="AL221" s="158"/>
    </row>
    <row r="222" spans="1:38" s="159" customFormat="1" ht="12" customHeight="1">
      <c r="A222" s="273"/>
      <c r="B222" s="157" t="s">
        <v>20</v>
      </c>
      <c r="C222" s="273"/>
      <c r="D222" s="143">
        <v>27</v>
      </c>
      <c r="E222" s="167">
        <f t="shared" si="206"/>
        <v>1455</v>
      </c>
      <c r="F222" s="166">
        <v>1455</v>
      </c>
      <c r="G222" s="198">
        <f t="shared" si="208"/>
        <v>582</v>
      </c>
      <c r="H222" s="198">
        <f t="shared" si="209"/>
        <v>145.5</v>
      </c>
      <c r="I222" s="198">
        <f t="shared" si="210"/>
        <v>145.5</v>
      </c>
      <c r="J222" s="198">
        <f t="shared" si="211"/>
        <v>72.75</v>
      </c>
      <c r="K222" s="198">
        <f t="shared" si="212"/>
        <v>509.24999999999994</v>
      </c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205">
        <v>0.627</v>
      </c>
      <c r="AK222" s="158"/>
      <c r="AL222" s="158"/>
    </row>
    <row r="223" spans="1:38" s="159" customFormat="1" ht="12" customHeight="1">
      <c r="A223" s="273"/>
      <c r="B223" s="157" t="s">
        <v>21</v>
      </c>
      <c r="C223" s="273"/>
      <c r="D223" s="143">
        <v>4</v>
      </c>
      <c r="E223" s="167">
        <f t="shared" si="206"/>
        <v>216</v>
      </c>
      <c r="F223" s="166">
        <v>216</v>
      </c>
      <c r="G223" s="198">
        <f t="shared" si="208"/>
        <v>86.4</v>
      </c>
      <c r="H223" s="198">
        <f t="shared" si="209"/>
        <v>21.6</v>
      </c>
      <c r="I223" s="198">
        <f t="shared" si="210"/>
        <v>21.6</v>
      </c>
      <c r="J223" s="198">
        <f t="shared" si="211"/>
        <v>10.8</v>
      </c>
      <c r="K223" s="198">
        <f t="shared" si="212"/>
        <v>75.6</v>
      </c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205">
        <v>0.105</v>
      </c>
      <c r="AK223" s="158"/>
      <c r="AL223" s="158"/>
    </row>
    <row r="224" spans="1:38" s="159" customFormat="1" ht="12" customHeight="1">
      <c r="A224" s="273"/>
      <c r="B224" s="157" t="s">
        <v>37</v>
      </c>
      <c r="C224" s="273"/>
      <c r="D224" s="143">
        <v>5</v>
      </c>
      <c r="E224" s="167">
        <f t="shared" si="206"/>
        <v>270</v>
      </c>
      <c r="F224" s="166">
        <v>270</v>
      </c>
      <c r="G224" s="198">
        <f t="shared" si="208"/>
        <v>108</v>
      </c>
      <c r="H224" s="198">
        <f t="shared" si="209"/>
        <v>27</v>
      </c>
      <c r="I224" s="198">
        <f t="shared" si="210"/>
        <v>27</v>
      </c>
      <c r="J224" s="198">
        <f t="shared" si="211"/>
        <v>13.5</v>
      </c>
      <c r="K224" s="198">
        <f t="shared" si="212"/>
        <v>94.5</v>
      </c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203">
        <v>0.14</v>
      </c>
      <c r="AK224" s="158"/>
      <c r="AL224" s="158"/>
    </row>
    <row r="225" spans="1:38" s="159" customFormat="1" ht="12" customHeight="1">
      <c r="A225" s="273"/>
      <c r="B225" s="157" t="s">
        <v>22</v>
      </c>
      <c r="C225" s="273"/>
      <c r="D225" s="143">
        <v>22</v>
      </c>
      <c r="E225" s="167">
        <f t="shared" si="206"/>
        <v>1185</v>
      </c>
      <c r="F225" s="166">
        <v>1185</v>
      </c>
      <c r="G225" s="198">
        <f t="shared" si="208"/>
        <v>474</v>
      </c>
      <c r="H225" s="198">
        <f t="shared" si="209"/>
        <v>118.5</v>
      </c>
      <c r="I225" s="198">
        <f t="shared" si="210"/>
        <v>118.5</v>
      </c>
      <c r="J225" s="198">
        <f t="shared" si="211"/>
        <v>59.25</v>
      </c>
      <c r="K225" s="198">
        <f t="shared" si="212"/>
        <v>414.75</v>
      </c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203">
        <v>0.69</v>
      </c>
      <c r="AK225" s="158"/>
      <c r="AL225" s="158"/>
    </row>
    <row r="226" spans="1:38" s="159" customFormat="1" ht="12" customHeight="1">
      <c r="A226" s="273"/>
      <c r="B226" s="157" t="s">
        <v>23</v>
      </c>
      <c r="C226" s="273"/>
      <c r="D226" s="143">
        <v>5</v>
      </c>
      <c r="E226" s="167">
        <f t="shared" si="206"/>
        <v>270</v>
      </c>
      <c r="F226" s="166">
        <v>270</v>
      </c>
      <c r="G226" s="198">
        <f t="shared" si="208"/>
        <v>108</v>
      </c>
      <c r="H226" s="198">
        <f t="shared" si="209"/>
        <v>27</v>
      </c>
      <c r="I226" s="198">
        <f t="shared" si="210"/>
        <v>27</v>
      </c>
      <c r="J226" s="198">
        <f t="shared" si="211"/>
        <v>13.5</v>
      </c>
      <c r="K226" s="198">
        <f t="shared" si="212"/>
        <v>94.5</v>
      </c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205">
        <v>0.199</v>
      </c>
      <c r="AK226" s="158"/>
      <c r="AL226" s="158"/>
    </row>
    <row r="227" spans="1:38" s="159" customFormat="1" ht="12" customHeight="1">
      <c r="A227" s="273"/>
      <c r="B227" s="157" t="s">
        <v>24</v>
      </c>
      <c r="C227" s="273"/>
      <c r="D227" s="143">
        <v>2</v>
      </c>
      <c r="E227" s="167">
        <f t="shared" si="206"/>
        <v>108</v>
      </c>
      <c r="F227" s="166">
        <v>108</v>
      </c>
      <c r="G227" s="198">
        <f t="shared" si="208"/>
        <v>43.2</v>
      </c>
      <c r="H227" s="198">
        <f t="shared" si="209"/>
        <v>10.8</v>
      </c>
      <c r="I227" s="198">
        <f t="shared" si="210"/>
        <v>10.8</v>
      </c>
      <c r="J227" s="198">
        <f t="shared" si="211"/>
        <v>5.4</v>
      </c>
      <c r="K227" s="198">
        <f t="shared" si="212"/>
        <v>37.8</v>
      </c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205">
        <v>0.049</v>
      </c>
      <c r="AK227" s="158"/>
      <c r="AL227" s="158"/>
    </row>
    <row r="228" spans="1:38" s="159" customFormat="1" ht="12" customHeight="1">
      <c r="A228" s="273"/>
      <c r="B228" s="157" t="s">
        <v>25</v>
      </c>
      <c r="C228" s="273"/>
      <c r="D228" s="143">
        <v>4</v>
      </c>
      <c r="E228" s="167">
        <f t="shared" si="206"/>
        <v>216</v>
      </c>
      <c r="F228" s="166">
        <v>216</v>
      </c>
      <c r="G228" s="198">
        <f t="shared" si="208"/>
        <v>86.4</v>
      </c>
      <c r="H228" s="198">
        <f t="shared" si="209"/>
        <v>21.6</v>
      </c>
      <c r="I228" s="198">
        <f t="shared" si="210"/>
        <v>21.6</v>
      </c>
      <c r="J228" s="198">
        <f t="shared" si="211"/>
        <v>10.8</v>
      </c>
      <c r="K228" s="198">
        <f t="shared" si="212"/>
        <v>75.6</v>
      </c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205">
        <v>0.111</v>
      </c>
      <c r="AK228" s="158"/>
      <c r="AL228" s="158"/>
    </row>
    <row r="229" spans="1:38" s="159" customFormat="1" ht="12" customHeight="1">
      <c r="A229" s="273"/>
      <c r="B229" s="157" t="s">
        <v>26</v>
      </c>
      <c r="C229" s="273"/>
      <c r="D229" s="143">
        <v>2</v>
      </c>
      <c r="E229" s="167">
        <f t="shared" si="206"/>
        <v>108</v>
      </c>
      <c r="F229" s="166">
        <v>108</v>
      </c>
      <c r="G229" s="198">
        <f t="shared" si="208"/>
        <v>43.2</v>
      </c>
      <c r="H229" s="198">
        <f t="shared" si="209"/>
        <v>10.8</v>
      </c>
      <c r="I229" s="198">
        <f t="shared" si="210"/>
        <v>10.8</v>
      </c>
      <c r="J229" s="198">
        <f t="shared" si="211"/>
        <v>5.4</v>
      </c>
      <c r="K229" s="198">
        <f t="shared" si="212"/>
        <v>37.8</v>
      </c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205">
        <v>0.041</v>
      </c>
      <c r="AK229" s="158"/>
      <c r="AL229" s="158"/>
    </row>
    <row r="230" spans="1:38" s="159" customFormat="1" ht="12" customHeight="1">
      <c r="A230" s="273"/>
      <c r="B230" s="157" t="s">
        <v>27</v>
      </c>
      <c r="C230" s="273"/>
      <c r="D230" s="143">
        <v>2</v>
      </c>
      <c r="E230" s="167">
        <f t="shared" si="206"/>
        <v>108</v>
      </c>
      <c r="F230" s="166">
        <v>108</v>
      </c>
      <c r="G230" s="198">
        <f t="shared" si="208"/>
        <v>43.2</v>
      </c>
      <c r="H230" s="198">
        <f t="shared" si="209"/>
        <v>10.8</v>
      </c>
      <c r="I230" s="198">
        <f t="shared" si="210"/>
        <v>10.8</v>
      </c>
      <c r="J230" s="198">
        <f t="shared" si="211"/>
        <v>5.4</v>
      </c>
      <c r="K230" s="198">
        <f t="shared" si="212"/>
        <v>37.8</v>
      </c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205">
        <v>0.123</v>
      </c>
      <c r="AK230" s="158"/>
      <c r="AL230" s="158"/>
    </row>
    <row r="231" spans="1:38" s="159" customFormat="1" ht="12" customHeight="1">
      <c r="A231" s="273"/>
      <c r="B231" s="157" t="s">
        <v>28</v>
      </c>
      <c r="C231" s="273"/>
      <c r="D231" s="143">
        <v>8</v>
      </c>
      <c r="E231" s="167">
        <f t="shared" si="206"/>
        <v>431</v>
      </c>
      <c r="F231" s="166">
        <v>431</v>
      </c>
      <c r="G231" s="198">
        <f t="shared" si="208"/>
        <v>172.4</v>
      </c>
      <c r="H231" s="198">
        <f t="shared" si="209"/>
        <v>43.1</v>
      </c>
      <c r="I231" s="198">
        <f t="shared" si="210"/>
        <v>43.1</v>
      </c>
      <c r="J231" s="198">
        <f t="shared" si="211"/>
        <v>21.55</v>
      </c>
      <c r="K231" s="198">
        <f t="shared" si="212"/>
        <v>150.85</v>
      </c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205">
        <v>0.333</v>
      </c>
      <c r="AK231" s="158"/>
      <c r="AL231" s="158"/>
    </row>
    <row r="232" spans="1:38" s="159" customFormat="1" ht="12" customHeight="1">
      <c r="A232" s="273"/>
      <c r="B232" s="157" t="s">
        <v>29</v>
      </c>
      <c r="C232" s="273"/>
      <c r="D232" s="143">
        <v>2</v>
      </c>
      <c r="E232" s="167">
        <f t="shared" si="206"/>
        <v>108</v>
      </c>
      <c r="F232" s="166">
        <v>108</v>
      </c>
      <c r="G232" s="198">
        <f t="shared" si="208"/>
        <v>43.2</v>
      </c>
      <c r="H232" s="198">
        <f t="shared" si="209"/>
        <v>10.8</v>
      </c>
      <c r="I232" s="198">
        <f t="shared" si="210"/>
        <v>10.8</v>
      </c>
      <c r="J232" s="198">
        <f t="shared" si="211"/>
        <v>5.4</v>
      </c>
      <c r="K232" s="198">
        <f t="shared" si="212"/>
        <v>37.8</v>
      </c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205">
        <v>0.041</v>
      </c>
      <c r="AK232" s="158"/>
      <c r="AL232" s="158"/>
    </row>
    <row r="233" spans="1:38" s="159" customFormat="1" ht="12" customHeight="1">
      <c r="A233" s="273"/>
      <c r="B233" s="208" t="s">
        <v>32</v>
      </c>
      <c r="C233" s="273"/>
      <c r="D233" s="143">
        <v>2</v>
      </c>
      <c r="E233" s="167">
        <f t="shared" si="206"/>
        <v>108</v>
      </c>
      <c r="F233" s="166">
        <v>108</v>
      </c>
      <c r="G233" s="198">
        <f t="shared" si="208"/>
        <v>43.2</v>
      </c>
      <c r="H233" s="198">
        <f t="shared" si="209"/>
        <v>10.8</v>
      </c>
      <c r="I233" s="198">
        <f t="shared" si="210"/>
        <v>10.8</v>
      </c>
      <c r="J233" s="198">
        <f t="shared" si="211"/>
        <v>5.4</v>
      </c>
      <c r="K233" s="198">
        <f t="shared" si="212"/>
        <v>37.8</v>
      </c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205">
        <v>0.041</v>
      </c>
      <c r="AK233" s="158"/>
      <c r="AL233" s="158"/>
    </row>
    <row r="234" spans="1:38" s="159" customFormat="1" ht="12" customHeight="1">
      <c r="A234" s="273"/>
      <c r="B234" s="212" t="s">
        <v>169</v>
      </c>
      <c r="C234" s="212"/>
      <c r="D234" s="136">
        <f>SUM(D215:D233)</f>
        <v>148</v>
      </c>
      <c r="E234" s="166">
        <f aca="true" t="shared" si="213" ref="E234:AJ234">SUM(E215:E233)</f>
        <v>7980</v>
      </c>
      <c r="F234" s="166">
        <f t="shared" si="213"/>
        <v>7980</v>
      </c>
      <c r="G234" s="166">
        <f t="shared" si="213"/>
        <v>3191.9999999999995</v>
      </c>
      <c r="H234" s="166">
        <f t="shared" si="213"/>
        <v>797.9999999999999</v>
      </c>
      <c r="I234" s="166">
        <f t="shared" si="213"/>
        <v>797.9999999999999</v>
      </c>
      <c r="J234" s="166">
        <f t="shared" si="213"/>
        <v>398.99999999999994</v>
      </c>
      <c r="K234" s="166">
        <f t="shared" si="213"/>
        <v>2793.0000000000005</v>
      </c>
      <c r="L234" s="166">
        <f t="shared" si="213"/>
        <v>0</v>
      </c>
      <c r="M234" s="166">
        <f t="shared" si="213"/>
        <v>0</v>
      </c>
      <c r="N234" s="166">
        <f t="shared" si="213"/>
        <v>0</v>
      </c>
      <c r="O234" s="166">
        <f t="shared" si="213"/>
        <v>0</v>
      </c>
      <c r="P234" s="166">
        <f t="shared" si="213"/>
        <v>0</v>
      </c>
      <c r="Q234" s="166">
        <f t="shared" si="213"/>
        <v>0</v>
      </c>
      <c r="R234" s="166">
        <f t="shared" si="213"/>
        <v>0</v>
      </c>
      <c r="S234" s="166">
        <f t="shared" si="213"/>
        <v>0</v>
      </c>
      <c r="T234" s="166">
        <f t="shared" si="213"/>
        <v>0</v>
      </c>
      <c r="U234" s="166">
        <f t="shared" si="213"/>
        <v>0</v>
      </c>
      <c r="V234" s="166">
        <f t="shared" si="213"/>
        <v>0</v>
      </c>
      <c r="W234" s="166">
        <f t="shared" si="213"/>
        <v>0</v>
      </c>
      <c r="X234" s="166">
        <f t="shared" si="213"/>
        <v>0</v>
      </c>
      <c r="Y234" s="166">
        <f t="shared" si="213"/>
        <v>0</v>
      </c>
      <c r="Z234" s="166">
        <f t="shared" si="213"/>
        <v>0</v>
      </c>
      <c r="AA234" s="166">
        <f t="shared" si="213"/>
        <v>0</v>
      </c>
      <c r="AB234" s="166">
        <f t="shared" si="213"/>
        <v>0</v>
      </c>
      <c r="AC234" s="166">
        <f t="shared" si="213"/>
        <v>0</v>
      </c>
      <c r="AD234" s="166">
        <f t="shared" si="213"/>
        <v>0</v>
      </c>
      <c r="AE234" s="166">
        <f t="shared" si="213"/>
        <v>0</v>
      </c>
      <c r="AF234" s="166">
        <f t="shared" si="213"/>
        <v>0</v>
      </c>
      <c r="AG234" s="166">
        <f t="shared" si="213"/>
        <v>0</v>
      </c>
      <c r="AH234" s="166">
        <f t="shared" si="213"/>
        <v>0</v>
      </c>
      <c r="AI234" s="166">
        <f t="shared" si="213"/>
        <v>0</v>
      </c>
      <c r="AJ234" s="202">
        <f t="shared" si="213"/>
        <v>5.248000000000002</v>
      </c>
      <c r="AK234" s="158"/>
      <c r="AL234" s="158"/>
    </row>
    <row r="235" spans="1:38" s="159" customFormat="1" ht="24" customHeight="1">
      <c r="A235" s="273"/>
      <c r="B235" s="139" t="s">
        <v>109</v>
      </c>
      <c r="C235" s="140" t="s">
        <v>230</v>
      </c>
      <c r="D235" s="143">
        <v>122</v>
      </c>
      <c r="E235" s="166">
        <f t="shared" si="206"/>
        <v>7320</v>
      </c>
      <c r="F235" s="166">
        <f>420+660+300</f>
        <v>1380</v>
      </c>
      <c r="G235" s="198">
        <f t="shared" si="208"/>
        <v>552</v>
      </c>
      <c r="H235" s="198"/>
      <c r="I235" s="198">
        <f aca="true" t="shared" si="214" ref="I235:I241">F235*0.1</f>
        <v>138</v>
      </c>
      <c r="J235" s="198">
        <f aca="true" t="shared" si="215" ref="J235:J241">F235*0.05</f>
        <v>69</v>
      </c>
      <c r="K235" s="198">
        <f>F235*0.45</f>
        <v>621</v>
      </c>
      <c r="L235" s="166">
        <f>420+660+420+420+300+300</f>
        <v>2520</v>
      </c>
      <c r="M235" s="198">
        <f aca="true" t="shared" si="216" ref="M235:M241">L235*0.4</f>
        <v>1008</v>
      </c>
      <c r="N235" s="198"/>
      <c r="O235" s="198">
        <f aca="true" t="shared" si="217" ref="O235:O241">L235*0.1</f>
        <v>252</v>
      </c>
      <c r="P235" s="198">
        <f aca="true" t="shared" si="218" ref="P235:P241">L235*0.05</f>
        <v>126</v>
      </c>
      <c r="Q235" s="198">
        <f>L235*0.45</f>
        <v>1134</v>
      </c>
      <c r="R235" s="166">
        <f>540+540+420+420+420</f>
        <v>2340</v>
      </c>
      <c r="S235" s="198">
        <f aca="true" t="shared" si="219" ref="S235:S241">R235*0.4</f>
        <v>936</v>
      </c>
      <c r="T235" s="198"/>
      <c r="U235" s="198">
        <f aca="true" t="shared" si="220" ref="U235:U241">R235*0.1</f>
        <v>234</v>
      </c>
      <c r="V235" s="198">
        <f aca="true" t="shared" si="221" ref="V235:V241">R235*0.05</f>
        <v>117</v>
      </c>
      <c r="W235" s="198">
        <f>R235*0.45</f>
        <v>1053</v>
      </c>
      <c r="X235" s="166">
        <f>540+540</f>
        <v>1080</v>
      </c>
      <c r="Y235" s="198">
        <f aca="true" t="shared" si="222" ref="Y235:Y241">X235*0.4</f>
        <v>432</v>
      </c>
      <c r="Z235" s="198"/>
      <c r="AA235" s="198">
        <f aca="true" t="shared" si="223" ref="AA235:AA241">X235*0.1</f>
        <v>108</v>
      </c>
      <c r="AB235" s="198">
        <f aca="true" t="shared" si="224" ref="AB235:AB241">X235*0.05</f>
        <v>54</v>
      </c>
      <c r="AC235" s="198">
        <f>X235*0.45</f>
        <v>486</v>
      </c>
      <c r="AD235" s="166"/>
      <c r="AE235" s="198"/>
      <c r="AF235" s="198"/>
      <c r="AG235" s="198"/>
      <c r="AH235" s="198"/>
      <c r="AI235" s="198"/>
      <c r="AJ235" s="214">
        <v>2.218</v>
      </c>
      <c r="AK235" s="158"/>
      <c r="AL235" s="158"/>
    </row>
    <row r="236" spans="1:38" s="159" customFormat="1" ht="36" customHeight="1">
      <c r="A236" s="273"/>
      <c r="B236" s="139" t="s">
        <v>113</v>
      </c>
      <c r="C236" s="140" t="s">
        <v>124</v>
      </c>
      <c r="D236" s="143">
        <v>460</v>
      </c>
      <c r="E236" s="166">
        <f t="shared" si="206"/>
        <v>27600</v>
      </c>
      <c r="F236" s="166">
        <v>5520</v>
      </c>
      <c r="G236" s="198">
        <f t="shared" si="208"/>
        <v>2208</v>
      </c>
      <c r="H236" s="198"/>
      <c r="I236" s="198">
        <f t="shared" si="214"/>
        <v>552</v>
      </c>
      <c r="J236" s="198">
        <f t="shared" si="215"/>
        <v>276</v>
      </c>
      <c r="K236" s="198">
        <f aca="true" t="shared" si="225" ref="K236:K241">F236*0.45</f>
        <v>2484</v>
      </c>
      <c r="L236" s="166">
        <v>5520</v>
      </c>
      <c r="M236" s="198">
        <f t="shared" si="216"/>
        <v>2208</v>
      </c>
      <c r="N236" s="198"/>
      <c r="O236" s="198">
        <f t="shared" si="217"/>
        <v>552</v>
      </c>
      <c r="P236" s="198">
        <f t="shared" si="218"/>
        <v>276</v>
      </c>
      <c r="Q236" s="198">
        <f aca="true" t="shared" si="226" ref="Q236:Q241">L236*0.45</f>
        <v>2484</v>
      </c>
      <c r="R236" s="166">
        <v>5520</v>
      </c>
      <c r="S236" s="198">
        <f t="shared" si="219"/>
        <v>2208</v>
      </c>
      <c r="T236" s="198"/>
      <c r="U236" s="198">
        <f t="shared" si="220"/>
        <v>552</v>
      </c>
      <c r="V236" s="198">
        <f t="shared" si="221"/>
        <v>276</v>
      </c>
      <c r="W236" s="198">
        <f aca="true" t="shared" si="227" ref="W236:W241">R236*0.45</f>
        <v>2484</v>
      </c>
      <c r="X236" s="166">
        <v>5520</v>
      </c>
      <c r="Y236" s="198">
        <f t="shared" si="222"/>
        <v>2208</v>
      </c>
      <c r="Z236" s="198"/>
      <c r="AA236" s="198">
        <f t="shared" si="223"/>
        <v>552</v>
      </c>
      <c r="AB236" s="198">
        <f t="shared" si="224"/>
        <v>276</v>
      </c>
      <c r="AC236" s="198">
        <f aca="true" t="shared" si="228" ref="AC236:AC241">X236*0.45</f>
        <v>2484</v>
      </c>
      <c r="AD236" s="166">
        <v>5520</v>
      </c>
      <c r="AE236" s="198">
        <f aca="true" t="shared" si="229" ref="AE236:AE241">AD236*0.4</f>
        <v>2208</v>
      </c>
      <c r="AF236" s="198"/>
      <c r="AG236" s="198">
        <f aca="true" t="shared" si="230" ref="AG236:AG241">AD236*0.1</f>
        <v>552</v>
      </c>
      <c r="AH236" s="198">
        <f aca="true" t="shared" si="231" ref="AH236:AH241">AD236*0.05</f>
        <v>276</v>
      </c>
      <c r="AI236" s="198">
        <f>AD236*0.45</f>
        <v>2484</v>
      </c>
      <c r="AJ236" s="214">
        <v>17.69</v>
      </c>
      <c r="AK236" s="158"/>
      <c r="AL236" s="158"/>
    </row>
    <row r="237" spans="1:38" s="159" customFormat="1" ht="24" customHeight="1">
      <c r="A237" s="273"/>
      <c r="B237" s="139" t="s">
        <v>113</v>
      </c>
      <c r="C237" s="140" t="s">
        <v>117</v>
      </c>
      <c r="D237" s="136">
        <v>20</v>
      </c>
      <c r="E237" s="166">
        <f t="shared" si="206"/>
        <v>1200</v>
      </c>
      <c r="F237" s="166">
        <v>600</v>
      </c>
      <c r="G237" s="198">
        <f t="shared" si="208"/>
        <v>240</v>
      </c>
      <c r="H237" s="198"/>
      <c r="I237" s="198">
        <f t="shared" si="214"/>
        <v>60</v>
      </c>
      <c r="J237" s="198">
        <f t="shared" si="215"/>
        <v>30</v>
      </c>
      <c r="K237" s="198">
        <f t="shared" si="225"/>
        <v>270</v>
      </c>
      <c r="L237" s="166">
        <v>600</v>
      </c>
      <c r="M237" s="198">
        <f t="shared" si="216"/>
        <v>240</v>
      </c>
      <c r="N237" s="198"/>
      <c r="O237" s="198">
        <f t="shared" si="217"/>
        <v>60</v>
      </c>
      <c r="P237" s="198">
        <f t="shared" si="218"/>
        <v>30</v>
      </c>
      <c r="Q237" s="198">
        <f t="shared" si="226"/>
        <v>270</v>
      </c>
      <c r="R237" s="166"/>
      <c r="S237" s="198"/>
      <c r="T237" s="198"/>
      <c r="U237" s="198"/>
      <c r="V237" s="198"/>
      <c r="W237" s="198"/>
      <c r="X237" s="166"/>
      <c r="Y237" s="198"/>
      <c r="Z237" s="198"/>
      <c r="AA237" s="198"/>
      <c r="AB237" s="198"/>
      <c r="AC237" s="198"/>
      <c r="AD237" s="166"/>
      <c r="AE237" s="198"/>
      <c r="AF237" s="198"/>
      <c r="AG237" s="198"/>
      <c r="AH237" s="198"/>
      <c r="AI237" s="198"/>
      <c r="AJ237" s="214">
        <v>0.814</v>
      </c>
      <c r="AK237" s="158"/>
      <c r="AL237" s="158"/>
    </row>
    <row r="238" spans="1:38" s="159" customFormat="1" ht="36" customHeight="1">
      <c r="A238" s="273"/>
      <c r="B238" s="139" t="s">
        <v>20</v>
      </c>
      <c r="C238" s="140" t="s">
        <v>125</v>
      </c>
      <c r="D238" s="143">
        <v>2</v>
      </c>
      <c r="E238" s="166">
        <f t="shared" si="206"/>
        <v>120</v>
      </c>
      <c r="F238" s="166"/>
      <c r="G238" s="198"/>
      <c r="H238" s="198"/>
      <c r="I238" s="198"/>
      <c r="J238" s="198"/>
      <c r="K238" s="198"/>
      <c r="L238" s="166">
        <v>120</v>
      </c>
      <c r="M238" s="198">
        <f t="shared" si="216"/>
        <v>48</v>
      </c>
      <c r="N238" s="198"/>
      <c r="O238" s="198">
        <f t="shared" si="217"/>
        <v>12</v>
      </c>
      <c r="P238" s="198">
        <f t="shared" si="218"/>
        <v>6</v>
      </c>
      <c r="Q238" s="198">
        <f t="shared" si="226"/>
        <v>54</v>
      </c>
      <c r="R238" s="166"/>
      <c r="S238" s="198"/>
      <c r="T238" s="198"/>
      <c r="U238" s="198"/>
      <c r="V238" s="198"/>
      <c r="W238" s="198"/>
      <c r="X238" s="166"/>
      <c r="Y238" s="198"/>
      <c r="Z238" s="198"/>
      <c r="AA238" s="198"/>
      <c r="AB238" s="198"/>
      <c r="AC238" s="198"/>
      <c r="AD238" s="166"/>
      <c r="AE238" s="198"/>
      <c r="AF238" s="198"/>
      <c r="AG238" s="198"/>
      <c r="AH238" s="198"/>
      <c r="AI238" s="198"/>
      <c r="AJ238" s="214">
        <v>0.055</v>
      </c>
      <c r="AK238" s="158"/>
      <c r="AL238" s="158"/>
    </row>
    <row r="239" spans="1:38" s="159" customFormat="1" ht="36" customHeight="1">
      <c r="A239" s="273"/>
      <c r="B239" s="139" t="s">
        <v>114</v>
      </c>
      <c r="C239" s="140" t="s">
        <v>118</v>
      </c>
      <c r="D239" s="143">
        <v>34</v>
      </c>
      <c r="E239" s="166">
        <f t="shared" si="206"/>
        <v>2040</v>
      </c>
      <c r="F239" s="166"/>
      <c r="G239" s="198"/>
      <c r="H239" s="198"/>
      <c r="I239" s="198"/>
      <c r="J239" s="198"/>
      <c r="K239" s="198"/>
      <c r="L239" s="166">
        <v>960</v>
      </c>
      <c r="M239" s="198">
        <f t="shared" si="216"/>
        <v>384</v>
      </c>
      <c r="N239" s="198"/>
      <c r="O239" s="198">
        <f t="shared" si="217"/>
        <v>96</v>
      </c>
      <c r="P239" s="198">
        <f t="shared" si="218"/>
        <v>48</v>
      </c>
      <c r="Q239" s="198">
        <f t="shared" si="226"/>
        <v>432</v>
      </c>
      <c r="R239" s="166">
        <v>1080</v>
      </c>
      <c r="S239" s="198">
        <f t="shared" si="219"/>
        <v>432</v>
      </c>
      <c r="T239" s="198"/>
      <c r="U239" s="198">
        <f t="shared" si="220"/>
        <v>108</v>
      </c>
      <c r="V239" s="198">
        <f t="shared" si="221"/>
        <v>54</v>
      </c>
      <c r="W239" s="198">
        <f t="shared" si="227"/>
        <v>486</v>
      </c>
      <c r="X239" s="166"/>
      <c r="Y239" s="198"/>
      <c r="Z239" s="198"/>
      <c r="AA239" s="198"/>
      <c r="AB239" s="198"/>
      <c r="AC239" s="198"/>
      <c r="AD239" s="166"/>
      <c r="AE239" s="198"/>
      <c r="AF239" s="198"/>
      <c r="AG239" s="198"/>
      <c r="AH239" s="198"/>
      <c r="AI239" s="198"/>
      <c r="AJ239" s="214">
        <v>0.778</v>
      </c>
      <c r="AK239" s="158"/>
      <c r="AL239" s="158"/>
    </row>
    <row r="240" spans="1:38" s="159" customFormat="1" ht="24" customHeight="1">
      <c r="A240" s="274"/>
      <c r="B240" s="139" t="s">
        <v>112</v>
      </c>
      <c r="C240" s="140" t="s">
        <v>119</v>
      </c>
      <c r="D240" s="143">
        <v>118</v>
      </c>
      <c r="E240" s="166">
        <v>7080</v>
      </c>
      <c r="F240" s="166">
        <v>1416</v>
      </c>
      <c r="G240" s="198">
        <f t="shared" si="208"/>
        <v>566.4</v>
      </c>
      <c r="H240" s="198"/>
      <c r="I240" s="198">
        <f t="shared" si="214"/>
        <v>141.6</v>
      </c>
      <c r="J240" s="198">
        <f t="shared" si="215"/>
        <v>70.8</v>
      </c>
      <c r="K240" s="198">
        <f t="shared" si="225"/>
        <v>637.2</v>
      </c>
      <c r="L240" s="166">
        <v>1416</v>
      </c>
      <c r="M240" s="198">
        <f t="shared" si="216"/>
        <v>566.4</v>
      </c>
      <c r="N240" s="198"/>
      <c r="O240" s="198">
        <f t="shared" si="217"/>
        <v>141.6</v>
      </c>
      <c r="P240" s="198">
        <f t="shared" si="218"/>
        <v>70.8</v>
      </c>
      <c r="Q240" s="198">
        <f t="shared" si="226"/>
        <v>637.2</v>
      </c>
      <c r="R240" s="166">
        <v>1416</v>
      </c>
      <c r="S240" s="198">
        <f t="shared" si="219"/>
        <v>566.4</v>
      </c>
      <c r="T240" s="198"/>
      <c r="U240" s="198">
        <f t="shared" si="220"/>
        <v>141.6</v>
      </c>
      <c r="V240" s="198">
        <f t="shared" si="221"/>
        <v>70.8</v>
      </c>
      <c r="W240" s="198">
        <f t="shared" si="227"/>
        <v>637.2</v>
      </c>
      <c r="X240" s="166">
        <v>1416</v>
      </c>
      <c r="Y240" s="198">
        <f t="shared" si="222"/>
        <v>566.4</v>
      </c>
      <c r="Z240" s="198"/>
      <c r="AA240" s="198">
        <f t="shared" si="223"/>
        <v>141.6</v>
      </c>
      <c r="AB240" s="198">
        <f t="shared" si="224"/>
        <v>70.8</v>
      </c>
      <c r="AC240" s="198">
        <f t="shared" si="228"/>
        <v>637.2</v>
      </c>
      <c r="AD240" s="166">
        <v>1416</v>
      </c>
      <c r="AE240" s="198">
        <f t="shared" si="229"/>
        <v>566.4</v>
      </c>
      <c r="AF240" s="198"/>
      <c r="AG240" s="198">
        <f t="shared" si="230"/>
        <v>141.6</v>
      </c>
      <c r="AH240" s="198">
        <f t="shared" si="231"/>
        <v>70.8</v>
      </c>
      <c r="AI240" s="198">
        <f>AD240*0.45</f>
        <v>637.2</v>
      </c>
      <c r="AJ240" s="202">
        <v>6.041</v>
      </c>
      <c r="AK240" s="158"/>
      <c r="AL240" s="158"/>
    </row>
    <row r="241" spans="1:38" s="159" customFormat="1" ht="24" customHeight="1">
      <c r="A241" s="274"/>
      <c r="B241" s="139" t="s">
        <v>111</v>
      </c>
      <c r="C241" s="140" t="s">
        <v>126</v>
      </c>
      <c r="D241" s="143">
        <v>100</v>
      </c>
      <c r="E241" s="166">
        <v>2816</v>
      </c>
      <c r="F241" s="166">
        <v>563.2</v>
      </c>
      <c r="G241" s="198">
        <f t="shared" si="208"/>
        <v>225.28000000000003</v>
      </c>
      <c r="H241" s="198"/>
      <c r="I241" s="198">
        <f t="shared" si="214"/>
        <v>56.32000000000001</v>
      </c>
      <c r="J241" s="198">
        <f t="shared" si="215"/>
        <v>28.160000000000004</v>
      </c>
      <c r="K241" s="198">
        <f t="shared" si="225"/>
        <v>253.44000000000003</v>
      </c>
      <c r="L241" s="166">
        <v>563.2</v>
      </c>
      <c r="M241" s="198">
        <f t="shared" si="216"/>
        <v>225.28000000000003</v>
      </c>
      <c r="N241" s="198"/>
      <c r="O241" s="198">
        <f t="shared" si="217"/>
        <v>56.32000000000001</v>
      </c>
      <c r="P241" s="198">
        <f t="shared" si="218"/>
        <v>28.160000000000004</v>
      </c>
      <c r="Q241" s="198">
        <f t="shared" si="226"/>
        <v>253.44000000000003</v>
      </c>
      <c r="R241" s="166">
        <v>563.2</v>
      </c>
      <c r="S241" s="198">
        <f t="shared" si="219"/>
        <v>225.28000000000003</v>
      </c>
      <c r="T241" s="198"/>
      <c r="U241" s="198">
        <f t="shared" si="220"/>
        <v>56.32000000000001</v>
      </c>
      <c r="V241" s="198">
        <f t="shared" si="221"/>
        <v>28.160000000000004</v>
      </c>
      <c r="W241" s="198">
        <f t="shared" si="227"/>
        <v>253.44000000000003</v>
      </c>
      <c r="X241" s="166">
        <v>563.2</v>
      </c>
      <c r="Y241" s="198">
        <f t="shared" si="222"/>
        <v>225.28000000000003</v>
      </c>
      <c r="Z241" s="198"/>
      <c r="AA241" s="198">
        <f t="shared" si="223"/>
        <v>56.32000000000001</v>
      </c>
      <c r="AB241" s="198">
        <f t="shared" si="224"/>
        <v>28.160000000000004</v>
      </c>
      <c r="AC241" s="198">
        <f t="shared" si="228"/>
        <v>253.44000000000003</v>
      </c>
      <c r="AD241" s="166">
        <v>563.2</v>
      </c>
      <c r="AE241" s="198">
        <f t="shared" si="229"/>
        <v>225.28000000000003</v>
      </c>
      <c r="AF241" s="198"/>
      <c r="AG241" s="198">
        <f t="shared" si="230"/>
        <v>56.32000000000001</v>
      </c>
      <c r="AH241" s="198">
        <f t="shared" si="231"/>
        <v>28.160000000000004</v>
      </c>
      <c r="AI241" s="198">
        <f>AD241*0.45</f>
        <v>253.44000000000003</v>
      </c>
      <c r="AJ241" s="202">
        <v>1.43</v>
      </c>
      <c r="AK241" s="280"/>
      <c r="AL241" s="280"/>
    </row>
    <row r="242" spans="1:38" s="159" customFormat="1" ht="21" customHeight="1">
      <c r="A242" s="274"/>
      <c r="B242" s="182" t="s">
        <v>120</v>
      </c>
      <c r="C242" s="213"/>
      <c r="D242" s="168">
        <f>SUM(D234:D241)</f>
        <v>1004</v>
      </c>
      <c r="E242" s="168">
        <f aca="true" t="shared" si="232" ref="E242:AJ242">SUM(E234:E241)</f>
        <v>56156</v>
      </c>
      <c r="F242" s="168">
        <f t="shared" si="232"/>
        <v>17459.2</v>
      </c>
      <c r="G242" s="168">
        <f t="shared" si="232"/>
        <v>6983.679999999999</v>
      </c>
      <c r="H242" s="168">
        <f t="shared" si="232"/>
        <v>797.9999999999999</v>
      </c>
      <c r="I242" s="168">
        <f t="shared" si="232"/>
        <v>1745.9199999999998</v>
      </c>
      <c r="J242" s="168">
        <f t="shared" si="232"/>
        <v>872.9599999999999</v>
      </c>
      <c r="K242" s="168">
        <f t="shared" si="232"/>
        <v>7058.639999999999</v>
      </c>
      <c r="L242" s="168">
        <f t="shared" si="232"/>
        <v>11699.2</v>
      </c>
      <c r="M242" s="168">
        <f t="shared" si="232"/>
        <v>4679.679999999999</v>
      </c>
      <c r="N242" s="168">
        <f t="shared" si="232"/>
        <v>0</v>
      </c>
      <c r="O242" s="168">
        <f t="shared" si="232"/>
        <v>1169.9199999999998</v>
      </c>
      <c r="P242" s="168">
        <f t="shared" si="232"/>
        <v>584.9599999999999</v>
      </c>
      <c r="Q242" s="168">
        <f t="shared" si="232"/>
        <v>5264.639999999999</v>
      </c>
      <c r="R242" s="168">
        <f t="shared" si="232"/>
        <v>10919.2</v>
      </c>
      <c r="S242" s="168">
        <f t="shared" si="232"/>
        <v>4367.679999999999</v>
      </c>
      <c r="T242" s="168">
        <f t="shared" si="232"/>
        <v>0</v>
      </c>
      <c r="U242" s="168">
        <f t="shared" si="232"/>
        <v>1091.9199999999998</v>
      </c>
      <c r="V242" s="168">
        <f t="shared" si="232"/>
        <v>545.9599999999999</v>
      </c>
      <c r="W242" s="168">
        <f t="shared" si="232"/>
        <v>4913.639999999999</v>
      </c>
      <c r="X242" s="168">
        <f t="shared" si="232"/>
        <v>8579.2</v>
      </c>
      <c r="Y242" s="168">
        <f t="shared" si="232"/>
        <v>3431.6800000000003</v>
      </c>
      <c r="Z242" s="168">
        <f t="shared" si="232"/>
        <v>0</v>
      </c>
      <c r="AA242" s="168">
        <f t="shared" si="232"/>
        <v>857.9200000000001</v>
      </c>
      <c r="AB242" s="168">
        <f t="shared" si="232"/>
        <v>428.96000000000004</v>
      </c>
      <c r="AC242" s="168">
        <f t="shared" si="232"/>
        <v>3860.64</v>
      </c>
      <c r="AD242" s="168">
        <f t="shared" si="232"/>
        <v>7499.2</v>
      </c>
      <c r="AE242" s="168">
        <f t="shared" si="232"/>
        <v>2999.6800000000003</v>
      </c>
      <c r="AF242" s="168">
        <f t="shared" si="232"/>
        <v>0</v>
      </c>
      <c r="AG242" s="168">
        <f t="shared" si="232"/>
        <v>749.9200000000001</v>
      </c>
      <c r="AH242" s="168">
        <f t="shared" si="232"/>
        <v>374.96000000000004</v>
      </c>
      <c r="AI242" s="168">
        <f t="shared" si="232"/>
        <v>3374.64</v>
      </c>
      <c r="AJ242" s="183">
        <f t="shared" si="232"/>
        <v>34.274</v>
      </c>
      <c r="AK242" s="158"/>
      <c r="AL242" s="158"/>
    </row>
    <row r="243" spans="1:38" s="159" customFormat="1" ht="57" customHeight="1">
      <c r="A243" s="274"/>
      <c r="B243" s="233" t="s">
        <v>194</v>
      </c>
      <c r="C243" s="212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72" t="s">
        <v>205</v>
      </c>
      <c r="AK243" s="158"/>
      <c r="AL243" s="158"/>
    </row>
    <row r="244" spans="1:38" s="159" customFormat="1" ht="33.75" customHeight="1">
      <c r="A244" s="274"/>
      <c r="B244" s="233" t="s">
        <v>195</v>
      </c>
      <c r="C244" s="215" t="s">
        <v>115</v>
      </c>
      <c r="D244" s="143">
        <v>300</v>
      </c>
      <c r="E244" s="166">
        <f t="shared" si="206"/>
        <v>15000</v>
      </c>
      <c r="F244" s="136">
        <v>3000</v>
      </c>
      <c r="G244" s="198">
        <f>F244*0.4</f>
        <v>1200</v>
      </c>
      <c r="H244" s="198">
        <f>F244*0.1</f>
        <v>300</v>
      </c>
      <c r="I244" s="198">
        <f>F244*0.1</f>
        <v>300</v>
      </c>
      <c r="J244" s="198">
        <f>F244*0.05</f>
        <v>150</v>
      </c>
      <c r="K244" s="198">
        <f>F244*0.35</f>
        <v>1050</v>
      </c>
      <c r="L244" s="136">
        <v>3000</v>
      </c>
      <c r="M244" s="198">
        <f>L244*0.4</f>
        <v>1200</v>
      </c>
      <c r="N244" s="198">
        <f>L244*0.1</f>
        <v>300</v>
      </c>
      <c r="O244" s="198">
        <f>L244*0.1</f>
        <v>300</v>
      </c>
      <c r="P244" s="198">
        <f>L244*0.05</f>
        <v>150</v>
      </c>
      <c r="Q244" s="198">
        <f>L244*0.35</f>
        <v>1050</v>
      </c>
      <c r="R244" s="136">
        <v>3000</v>
      </c>
      <c r="S244" s="198">
        <f>R244*0.4</f>
        <v>1200</v>
      </c>
      <c r="T244" s="198">
        <f>R244*0.1</f>
        <v>300</v>
      </c>
      <c r="U244" s="198">
        <f>R244*0.1</f>
        <v>300</v>
      </c>
      <c r="V244" s="198">
        <f>R244*0.05</f>
        <v>150</v>
      </c>
      <c r="W244" s="198">
        <f>R244*0.35</f>
        <v>1050</v>
      </c>
      <c r="X244" s="136">
        <v>3000</v>
      </c>
      <c r="Y244" s="198">
        <f>X244*0.4</f>
        <v>1200</v>
      </c>
      <c r="Z244" s="198">
        <f>X244*0.1</f>
        <v>300</v>
      </c>
      <c r="AA244" s="198">
        <f>X244*0.1</f>
        <v>300</v>
      </c>
      <c r="AB244" s="198">
        <f>X244*0.05</f>
        <v>150</v>
      </c>
      <c r="AC244" s="198">
        <f>X244*0.35</f>
        <v>1050</v>
      </c>
      <c r="AD244" s="136">
        <v>3000</v>
      </c>
      <c r="AE244" s="198">
        <f>AD244*0.4</f>
        <v>1200</v>
      </c>
      <c r="AF244" s="198">
        <f>AD244*0.1</f>
        <v>300</v>
      </c>
      <c r="AG244" s="198">
        <f>AD244*0.1</f>
        <v>300</v>
      </c>
      <c r="AH244" s="198">
        <f>AD244*0.05</f>
        <v>150</v>
      </c>
      <c r="AI244" s="198">
        <f>AD244*0.35</f>
        <v>1050</v>
      </c>
      <c r="AJ244" s="205">
        <v>12.839</v>
      </c>
      <c r="AK244" s="158"/>
      <c r="AL244" s="158"/>
    </row>
    <row r="245" spans="1:38" s="159" customFormat="1" ht="12" customHeight="1">
      <c r="A245" s="274"/>
      <c r="B245" s="212" t="s">
        <v>169</v>
      </c>
      <c r="C245" s="212"/>
      <c r="D245" s="136">
        <f>SUM(D244)</f>
        <v>300</v>
      </c>
      <c r="E245" s="166">
        <f aca="true" t="shared" si="233" ref="E245:AJ245">SUM(E244)</f>
        <v>15000</v>
      </c>
      <c r="F245" s="166">
        <f t="shared" si="233"/>
        <v>3000</v>
      </c>
      <c r="G245" s="166">
        <f t="shared" si="233"/>
        <v>1200</v>
      </c>
      <c r="H245" s="166">
        <f t="shared" si="233"/>
        <v>300</v>
      </c>
      <c r="I245" s="166">
        <f t="shared" si="233"/>
        <v>300</v>
      </c>
      <c r="J245" s="166">
        <f t="shared" si="233"/>
        <v>150</v>
      </c>
      <c r="K245" s="166">
        <f t="shared" si="233"/>
        <v>1050</v>
      </c>
      <c r="L245" s="166">
        <f t="shared" si="233"/>
        <v>3000</v>
      </c>
      <c r="M245" s="166">
        <f t="shared" si="233"/>
        <v>1200</v>
      </c>
      <c r="N245" s="166">
        <f t="shared" si="233"/>
        <v>300</v>
      </c>
      <c r="O245" s="166">
        <f t="shared" si="233"/>
        <v>300</v>
      </c>
      <c r="P245" s="166">
        <f t="shared" si="233"/>
        <v>150</v>
      </c>
      <c r="Q245" s="166">
        <f t="shared" si="233"/>
        <v>1050</v>
      </c>
      <c r="R245" s="166">
        <f t="shared" si="233"/>
        <v>3000</v>
      </c>
      <c r="S245" s="166">
        <f t="shared" si="233"/>
        <v>1200</v>
      </c>
      <c r="T245" s="166">
        <f t="shared" si="233"/>
        <v>300</v>
      </c>
      <c r="U245" s="166">
        <f t="shared" si="233"/>
        <v>300</v>
      </c>
      <c r="V245" s="166">
        <f t="shared" si="233"/>
        <v>150</v>
      </c>
      <c r="W245" s="166">
        <f t="shared" si="233"/>
        <v>1050</v>
      </c>
      <c r="X245" s="166">
        <f t="shared" si="233"/>
        <v>3000</v>
      </c>
      <c r="Y245" s="166">
        <f t="shared" si="233"/>
        <v>1200</v>
      </c>
      <c r="Z245" s="166">
        <f t="shared" si="233"/>
        <v>300</v>
      </c>
      <c r="AA245" s="166">
        <f t="shared" si="233"/>
        <v>300</v>
      </c>
      <c r="AB245" s="166">
        <f t="shared" si="233"/>
        <v>150</v>
      </c>
      <c r="AC245" s="166">
        <f t="shared" si="233"/>
        <v>1050</v>
      </c>
      <c r="AD245" s="166">
        <f t="shared" si="233"/>
        <v>3000</v>
      </c>
      <c r="AE245" s="166">
        <f t="shared" si="233"/>
        <v>1200</v>
      </c>
      <c r="AF245" s="166">
        <f t="shared" si="233"/>
        <v>300</v>
      </c>
      <c r="AG245" s="166">
        <f t="shared" si="233"/>
        <v>300</v>
      </c>
      <c r="AH245" s="166">
        <f t="shared" si="233"/>
        <v>150</v>
      </c>
      <c r="AI245" s="166">
        <f t="shared" si="233"/>
        <v>1050</v>
      </c>
      <c r="AJ245" s="202">
        <f t="shared" si="233"/>
        <v>12.839</v>
      </c>
      <c r="AK245" s="158"/>
      <c r="AL245" s="158"/>
    </row>
    <row r="246" spans="1:38" s="159" customFormat="1" ht="24" customHeight="1">
      <c r="A246" s="274"/>
      <c r="B246" s="139" t="s">
        <v>109</v>
      </c>
      <c r="C246" s="140" t="s">
        <v>116</v>
      </c>
      <c r="D246" s="136">
        <v>100</v>
      </c>
      <c r="E246" s="166">
        <f t="shared" si="206"/>
        <v>3000</v>
      </c>
      <c r="F246" s="136">
        <v>600</v>
      </c>
      <c r="G246" s="143">
        <f>F246*0.4</f>
        <v>240</v>
      </c>
      <c r="H246" s="143"/>
      <c r="I246" s="143">
        <f>F246*0.1</f>
        <v>60</v>
      </c>
      <c r="J246" s="143">
        <f>F246*0.05</f>
        <v>30</v>
      </c>
      <c r="K246" s="143">
        <f>F246*0.45</f>
        <v>270</v>
      </c>
      <c r="L246" s="136">
        <v>600</v>
      </c>
      <c r="M246" s="143">
        <f>L246*0.4</f>
        <v>240</v>
      </c>
      <c r="N246" s="143"/>
      <c r="O246" s="143">
        <f>L246*0.1</f>
        <v>60</v>
      </c>
      <c r="P246" s="143">
        <f>L246*0.05</f>
        <v>30</v>
      </c>
      <c r="Q246" s="143">
        <f>L246*0.45</f>
        <v>270</v>
      </c>
      <c r="R246" s="136">
        <v>600</v>
      </c>
      <c r="S246" s="143">
        <f>R246*0.4</f>
        <v>240</v>
      </c>
      <c r="T246" s="143"/>
      <c r="U246" s="143">
        <f>R246*0.1</f>
        <v>60</v>
      </c>
      <c r="V246" s="143">
        <f>R246*0.05</f>
        <v>30</v>
      </c>
      <c r="W246" s="143">
        <f>R246*0.45</f>
        <v>270</v>
      </c>
      <c r="X246" s="136">
        <v>600</v>
      </c>
      <c r="Y246" s="143">
        <f>X246*0.4</f>
        <v>240</v>
      </c>
      <c r="Z246" s="143"/>
      <c r="AA246" s="143">
        <f>X246*0.1</f>
        <v>60</v>
      </c>
      <c r="AB246" s="143">
        <f>X246*0.05</f>
        <v>30</v>
      </c>
      <c r="AC246" s="143">
        <f>X246*0.45</f>
        <v>270</v>
      </c>
      <c r="AD246" s="136">
        <v>600</v>
      </c>
      <c r="AE246" s="143">
        <f>AD246*0.4</f>
        <v>240</v>
      </c>
      <c r="AF246" s="143"/>
      <c r="AG246" s="143">
        <f>AD246*0.1</f>
        <v>60</v>
      </c>
      <c r="AH246" s="143">
        <f>AD246*0.05</f>
        <v>30</v>
      </c>
      <c r="AI246" s="143">
        <f>AD246*0.45</f>
        <v>270</v>
      </c>
      <c r="AJ246" s="201">
        <v>3.36</v>
      </c>
      <c r="AK246" s="158"/>
      <c r="AL246" s="158"/>
    </row>
    <row r="247" spans="1:38" s="159" customFormat="1" ht="36" customHeight="1">
      <c r="A247" s="274"/>
      <c r="B247" s="139" t="s">
        <v>113</v>
      </c>
      <c r="C247" s="140" t="s">
        <v>124</v>
      </c>
      <c r="D247" s="136">
        <v>58</v>
      </c>
      <c r="E247" s="166">
        <f t="shared" si="206"/>
        <v>482</v>
      </c>
      <c r="F247" s="136">
        <v>241</v>
      </c>
      <c r="G247" s="143">
        <f>F247*0.4</f>
        <v>96.4</v>
      </c>
      <c r="H247" s="143"/>
      <c r="I247" s="143">
        <f>F247*0.1</f>
        <v>24.1</v>
      </c>
      <c r="J247" s="143">
        <f>F247*0.05</f>
        <v>12.05</v>
      </c>
      <c r="K247" s="143">
        <f>F247*0.45</f>
        <v>108.45</v>
      </c>
      <c r="L247" s="136">
        <v>241</v>
      </c>
      <c r="M247" s="143">
        <f>L247*0.4</f>
        <v>96.4</v>
      </c>
      <c r="N247" s="143"/>
      <c r="O247" s="143">
        <f>L247*0.1</f>
        <v>24.1</v>
      </c>
      <c r="P247" s="143">
        <f>L247*0.05</f>
        <v>12.05</v>
      </c>
      <c r="Q247" s="143">
        <f>L247*0.45</f>
        <v>108.45</v>
      </c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202">
        <v>4.871</v>
      </c>
      <c r="AK247" s="158"/>
      <c r="AL247" s="158"/>
    </row>
    <row r="248" spans="1:38" s="159" customFormat="1" ht="21" customHeight="1">
      <c r="A248" s="274"/>
      <c r="B248" s="182" t="s">
        <v>120</v>
      </c>
      <c r="C248" s="245"/>
      <c r="D248" s="168">
        <f aca="true" t="shared" si="234" ref="D248:AJ248">SUM(D245:D247)</f>
        <v>458</v>
      </c>
      <c r="E248" s="168">
        <f t="shared" si="234"/>
        <v>18482</v>
      </c>
      <c r="F248" s="168">
        <f t="shared" si="234"/>
        <v>3841</v>
      </c>
      <c r="G248" s="168">
        <f t="shared" si="234"/>
        <v>1536.4</v>
      </c>
      <c r="H248" s="168">
        <f t="shared" si="234"/>
        <v>300</v>
      </c>
      <c r="I248" s="168">
        <f t="shared" si="234"/>
        <v>384.1</v>
      </c>
      <c r="J248" s="168">
        <f t="shared" si="234"/>
        <v>192.05</v>
      </c>
      <c r="K248" s="168">
        <f t="shared" si="234"/>
        <v>1428.45</v>
      </c>
      <c r="L248" s="168">
        <f t="shared" si="234"/>
        <v>3841</v>
      </c>
      <c r="M248" s="168">
        <f t="shared" si="234"/>
        <v>1536.4</v>
      </c>
      <c r="N248" s="168">
        <f t="shared" si="234"/>
        <v>300</v>
      </c>
      <c r="O248" s="168">
        <f t="shared" si="234"/>
        <v>384.1</v>
      </c>
      <c r="P248" s="168">
        <f t="shared" si="234"/>
        <v>192.05</v>
      </c>
      <c r="Q248" s="168">
        <f t="shared" si="234"/>
        <v>1428.45</v>
      </c>
      <c r="R248" s="168">
        <f t="shared" si="234"/>
        <v>3600</v>
      </c>
      <c r="S248" s="168">
        <f t="shared" si="234"/>
        <v>1440</v>
      </c>
      <c r="T248" s="168">
        <f t="shared" si="234"/>
        <v>300</v>
      </c>
      <c r="U248" s="168">
        <f t="shared" si="234"/>
        <v>360</v>
      </c>
      <c r="V248" s="168">
        <f t="shared" si="234"/>
        <v>180</v>
      </c>
      <c r="W248" s="168">
        <f t="shared" si="234"/>
        <v>1320</v>
      </c>
      <c r="X248" s="168">
        <f t="shared" si="234"/>
        <v>3600</v>
      </c>
      <c r="Y248" s="168">
        <f t="shared" si="234"/>
        <v>1440</v>
      </c>
      <c r="Z248" s="168">
        <f t="shared" si="234"/>
        <v>300</v>
      </c>
      <c r="AA248" s="168">
        <f t="shared" si="234"/>
        <v>360</v>
      </c>
      <c r="AB248" s="168">
        <f t="shared" si="234"/>
        <v>180</v>
      </c>
      <c r="AC248" s="168">
        <f t="shared" si="234"/>
        <v>1320</v>
      </c>
      <c r="AD248" s="168">
        <f t="shared" si="234"/>
        <v>3600</v>
      </c>
      <c r="AE248" s="168">
        <f t="shared" si="234"/>
        <v>1440</v>
      </c>
      <c r="AF248" s="168">
        <f t="shared" si="234"/>
        <v>300</v>
      </c>
      <c r="AG248" s="168">
        <f t="shared" si="234"/>
        <v>360</v>
      </c>
      <c r="AH248" s="168">
        <f t="shared" si="234"/>
        <v>180</v>
      </c>
      <c r="AI248" s="168">
        <f t="shared" si="234"/>
        <v>1320</v>
      </c>
      <c r="AJ248" s="180">
        <f t="shared" si="234"/>
        <v>21.07</v>
      </c>
      <c r="AK248" s="158"/>
      <c r="AL248" s="158"/>
    </row>
    <row r="249" spans="1:36" s="5" customFormat="1" ht="45" customHeight="1">
      <c r="A249" s="273" t="s">
        <v>212</v>
      </c>
      <c r="B249" s="233" t="s">
        <v>197</v>
      </c>
      <c r="C249" s="233"/>
      <c r="D249" s="233"/>
      <c r="E249" s="233"/>
      <c r="F249" s="135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71" t="s">
        <v>196</v>
      </c>
    </row>
    <row r="250" spans="1:36" s="5" customFormat="1" ht="12" customHeight="1">
      <c r="A250" s="273"/>
      <c r="B250" s="208" t="s">
        <v>35</v>
      </c>
      <c r="C250" s="273" t="s">
        <v>115</v>
      </c>
      <c r="D250" s="227">
        <v>10</v>
      </c>
      <c r="E250" s="167">
        <f aca="true" t="shared" si="235" ref="E250:E304">F250+L250+R250+X250+AD250</f>
        <v>1200</v>
      </c>
      <c r="F250" s="135"/>
      <c r="G250" s="197"/>
      <c r="H250" s="197"/>
      <c r="I250" s="197"/>
      <c r="J250" s="197"/>
      <c r="K250" s="197"/>
      <c r="L250" s="86"/>
      <c r="M250" s="174"/>
      <c r="N250" s="174"/>
      <c r="O250" s="174"/>
      <c r="P250" s="174"/>
      <c r="Q250" s="174"/>
      <c r="R250" s="86">
        <v>1200</v>
      </c>
      <c r="S250" s="198">
        <f>R250*0.4</f>
        <v>480</v>
      </c>
      <c r="T250" s="198">
        <f>R250*0.1</f>
        <v>120</v>
      </c>
      <c r="U250" s="198">
        <f>R250*0.1</f>
        <v>120</v>
      </c>
      <c r="V250" s="198">
        <f>R250*0.05</f>
        <v>60</v>
      </c>
      <c r="W250" s="198">
        <f>R250*0.35</f>
        <v>420</v>
      </c>
      <c r="X250" s="86"/>
      <c r="Y250" s="174"/>
      <c r="Z250" s="174"/>
      <c r="AA250" s="174"/>
      <c r="AB250" s="174"/>
      <c r="AC250" s="174"/>
      <c r="AD250" s="86"/>
      <c r="AE250" s="174"/>
      <c r="AF250" s="174"/>
      <c r="AG250" s="174"/>
      <c r="AH250" s="174"/>
      <c r="AI250" s="174"/>
      <c r="AJ250" s="246">
        <v>1.125</v>
      </c>
    </row>
    <row r="251" spans="1:36" s="5" customFormat="1" ht="12" customHeight="1">
      <c r="A251" s="273"/>
      <c r="B251" s="208" t="s">
        <v>14</v>
      </c>
      <c r="C251" s="273"/>
      <c r="D251" s="227">
        <v>5</v>
      </c>
      <c r="E251" s="167">
        <f t="shared" si="235"/>
        <v>600</v>
      </c>
      <c r="F251" s="135"/>
      <c r="G251" s="197"/>
      <c r="H251" s="197"/>
      <c r="I251" s="197"/>
      <c r="J251" s="197"/>
      <c r="K251" s="197"/>
      <c r="L251" s="86">
        <v>600</v>
      </c>
      <c r="M251" s="198">
        <f>L251*0.4</f>
        <v>240</v>
      </c>
      <c r="N251" s="198">
        <f>L251*0.1</f>
        <v>60</v>
      </c>
      <c r="O251" s="198">
        <f>L251*0.1</f>
        <v>60</v>
      </c>
      <c r="P251" s="198">
        <f>L251*0.05</f>
        <v>30</v>
      </c>
      <c r="Q251" s="198">
        <f>L251*0.35</f>
        <v>210</v>
      </c>
      <c r="R251" s="86"/>
      <c r="S251" s="174"/>
      <c r="T251" s="174"/>
      <c r="U251" s="174"/>
      <c r="V251" s="174"/>
      <c r="W251" s="174"/>
      <c r="X251" s="86"/>
      <c r="Y251" s="174"/>
      <c r="Z251" s="174"/>
      <c r="AA251" s="174"/>
      <c r="AB251" s="174"/>
      <c r="AC251" s="174"/>
      <c r="AD251" s="86"/>
      <c r="AE251" s="174"/>
      <c r="AF251" s="174"/>
      <c r="AG251" s="174"/>
      <c r="AH251" s="174"/>
      <c r="AI251" s="174"/>
      <c r="AJ251" s="196">
        <v>0.6</v>
      </c>
    </row>
    <row r="252" spans="1:36" s="5" customFormat="1" ht="12" customHeight="1">
      <c r="A252" s="273"/>
      <c r="B252" s="208" t="s">
        <v>15</v>
      </c>
      <c r="C252" s="273"/>
      <c r="D252" s="227">
        <v>17</v>
      </c>
      <c r="E252" s="167">
        <f t="shared" si="235"/>
        <v>2040</v>
      </c>
      <c r="F252" s="135"/>
      <c r="G252" s="197"/>
      <c r="H252" s="197"/>
      <c r="I252" s="197"/>
      <c r="J252" s="197"/>
      <c r="K252" s="197"/>
      <c r="L252" s="86"/>
      <c r="M252" s="174"/>
      <c r="N252" s="174"/>
      <c r="O252" s="174"/>
      <c r="P252" s="174"/>
      <c r="Q252" s="174"/>
      <c r="R252" s="86"/>
      <c r="S252" s="174"/>
      <c r="T252" s="174"/>
      <c r="U252" s="174"/>
      <c r="V252" s="174"/>
      <c r="W252" s="174"/>
      <c r="X252" s="86"/>
      <c r="Y252" s="174"/>
      <c r="Z252" s="174"/>
      <c r="AA252" s="174"/>
      <c r="AB252" s="174"/>
      <c r="AC252" s="174"/>
      <c r="AD252" s="86">
        <v>2040</v>
      </c>
      <c r="AE252" s="198">
        <f>AD252*0.4</f>
        <v>816</v>
      </c>
      <c r="AF252" s="198">
        <f>AD252*0.1</f>
        <v>204</v>
      </c>
      <c r="AG252" s="198">
        <f>AD252*0.1</f>
        <v>204</v>
      </c>
      <c r="AH252" s="198">
        <f>AD252*0.05</f>
        <v>102</v>
      </c>
      <c r="AI252" s="198">
        <f>AD252*0.35</f>
        <v>714</v>
      </c>
      <c r="AJ252" s="196">
        <v>1.8</v>
      </c>
    </row>
    <row r="253" spans="1:36" s="5" customFormat="1" ht="12" customHeight="1">
      <c r="A253" s="273"/>
      <c r="B253" s="208" t="s">
        <v>19</v>
      </c>
      <c r="C253" s="273"/>
      <c r="D253" s="227">
        <v>6</v>
      </c>
      <c r="E253" s="167">
        <f t="shared" si="235"/>
        <v>720</v>
      </c>
      <c r="F253" s="135">
        <v>720</v>
      </c>
      <c r="G253" s="198">
        <f>F253*0.4</f>
        <v>288</v>
      </c>
      <c r="H253" s="198">
        <f>F253*0.1</f>
        <v>72</v>
      </c>
      <c r="I253" s="198">
        <f>F253*0.1</f>
        <v>72</v>
      </c>
      <c r="J253" s="198">
        <f>F253*0.05</f>
        <v>36</v>
      </c>
      <c r="K253" s="198">
        <f>F253*0.35</f>
        <v>251.99999999999997</v>
      </c>
      <c r="L253" s="86"/>
      <c r="M253" s="174"/>
      <c r="N253" s="174"/>
      <c r="O253" s="174"/>
      <c r="P253" s="174"/>
      <c r="Q253" s="174"/>
      <c r="R253" s="86"/>
      <c r="S253" s="174"/>
      <c r="T253" s="174"/>
      <c r="U253" s="174"/>
      <c r="V253" s="174"/>
      <c r="W253" s="174"/>
      <c r="X253" s="86"/>
      <c r="Y253" s="174"/>
      <c r="Z253" s="174"/>
      <c r="AA253" s="174"/>
      <c r="AB253" s="174"/>
      <c r="AC253" s="174"/>
      <c r="AD253" s="86"/>
      <c r="AE253" s="174"/>
      <c r="AF253" s="174"/>
      <c r="AG253" s="174"/>
      <c r="AH253" s="174"/>
      <c r="AI253" s="174"/>
      <c r="AJ253" s="196">
        <v>0.75</v>
      </c>
    </row>
    <row r="254" spans="1:36" s="5" customFormat="1" ht="12" customHeight="1">
      <c r="A254" s="273"/>
      <c r="B254" s="208" t="s">
        <v>20</v>
      </c>
      <c r="C254" s="273"/>
      <c r="D254" s="227">
        <v>5</v>
      </c>
      <c r="E254" s="167">
        <f t="shared" si="235"/>
        <v>600</v>
      </c>
      <c r="F254" s="135"/>
      <c r="G254" s="174"/>
      <c r="H254" s="174"/>
      <c r="I254" s="174"/>
      <c r="J254" s="174"/>
      <c r="K254" s="174"/>
      <c r="L254" s="86">
        <v>600</v>
      </c>
      <c r="M254" s="198">
        <f>L254*0.4</f>
        <v>240</v>
      </c>
      <c r="N254" s="198">
        <f>L254*0.1</f>
        <v>60</v>
      </c>
      <c r="O254" s="198">
        <f>L254*0.1</f>
        <v>60</v>
      </c>
      <c r="P254" s="198">
        <f>L254*0.05</f>
        <v>30</v>
      </c>
      <c r="Q254" s="198">
        <f>L254*0.35</f>
        <v>210</v>
      </c>
      <c r="R254" s="86"/>
      <c r="S254" s="174"/>
      <c r="T254" s="174"/>
      <c r="U254" s="174"/>
      <c r="V254" s="174"/>
      <c r="W254" s="174"/>
      <c r="X254" s="86"/>
      <c r="Y254" s="174"/>
      <c r="Z254" s="174"/>
      <c r="AA254" s="174"/>
      <c r="AB254" s="174"/>
      <c r="AC254" s="174"/>
      <c r="AD254" s="86"/>
      <c r="AE254" s="174"/>
      <c r="AF254" s="174"/>
      <c r="AG254" s="174"/>
      <c r="AH254" s="174"/>
      <c r="AI254" s="174"/>
      <c r="AJ254" s="196">
        <v>0.63</v>
      </c>
    </row>
    <row r="255" spans="1:36" s="5" customFormat="1" ht="12" customHeight="1">
      <c r="A255" s="273"/>
      <c r="B255" s="208" t="s">
        <v>21</v>
      </c>
      <c r="C255" s="273"/>
      <c r="D255" s="227">
        <v>6</v>
      </c>
      <c r="E255" s="167">
        <f t="shared" si="235"/>
        <v>720</v>
      </c>
      <c r="F255" s="174"/>
      <c r="G255" s="174"/>
      <c r="H255" s="174"/>
      <c r="I255" s="174"/>
      <c r="J255" s="174"/>
      <c r="K255" s="174"/>
      <c r="L255" s="86"/>
      <c r="M255" s="174"/>
      <c r="N255" s="174"/>
      <c r="O255" s="174"/>
      <c r="P255" s="174"/>
      <c r="Q255" s="174"/>
      <c r="R255" s="86">
        <v>720</v>
      </c>
      <c r="S255" s="198">
        <f>R255*0.4</f>
        <v>288</v>
      </c>
      <c r="T255" s="198">
        <f>R255*0.1</f>
        <v>72</v>
      </c>
      <c r="U255" s="198">
        <f>R255*0.1</f>
        <v>72</v>
      </c>
      <c r="V255" s="198">
        <f>R255*0.05</f>
        <v>36</v>
      </c>
      <c r="W255" s="198">
        <f>R255*0.35</f>
        <v>251.99999999999997</v>
      </c>
      <c r="X255" s="86"/>
      <c r="Y255" s="174"/>
      <c r="Z255" s="174"/>
      <c r="AA255" s="174"/>
      <c r="AB255" s="174"/>
      <c r="AC255" s="174"/>
      <c r="AD255" s="86"/>
      <c r="AE255" s="174"/>
      <c r="AF255" s="174"/>
      <c r="AG255" s="174"/>
      <c r="AH255" s="174"/>
      <c r="AI255" s="174"/>
      <c r="AJ255" s="196">
        <v>0.72</v>
      </c>
    </row>
    <row r="256" spans="1:36" s="5" customFormat="1" ht="12" customHeight="1">
      <c r="A256" s="273"/>
      <c r="B256" s="208" t="s">
        <v>22</v>
      </c>
      <c r="C256" s="273"/>
      <c r="D256" s="227">
        <v>13</v>
      </c>
      <c r="E256" s="167">
        <f t="shared" si="235"/>
        <v>1560</v>
      </c>
      <c r="F256" s="174"/>
      <c r="G256" s="174"/>
      <c r="H256" s="174"/>
      <c r="I256" s="174"/>
      <c r="J256" s="174"/>
      <c r="K256" s="174"/>
      <c r="L256" s="86"/>
      <c r="M256" s="174"/>
      <c r="N256" s="174"/>
      <c r="O256" s="174"/>
      <c r="P256" s="174"/>
      <c r="Q256" s="174"/>
      <c r="R256" s="86">
        <v>1560</v>
      </c>
      <c r="S256" s="198">
        <f>R256*0.4</f>
        <v>624</v>
      </c>
      <c r="T256" s="198">
        <f>R256*0.1</f>
        <v>156</v>
      </c>
      <c r="U256" s="198">
        <f>R256*0.1</f>
        <v>156</v>
      </c>
      <c r="V256" s="198">
        <f>R256*0.05</f>
        <v>78</v>
      </c>
      <c r="W256" s="198">
        <f>R256*0.35</f>
        <v>546</v>
      </c>
      <c r="X256" s="86"/>
      <c r="Y256" s="174"/>
      <c r="Z256" s="174"/>
      <c r="AA256" s="174"/>
      <c r="AB256" s="174"/>
      <c r="AC256" s="174"/>
      <c r="AD256" s="86"/>
      <c r="AE256" s="174"/>
      <c r="AF256" s="174"/>
      <c r="AG256" s="174"/>
      <c r="AH256" s="174"/>
      <c r="AI256" s="174"/>
      <c r="AJ256" s="196">
        <v>1.65</v>
      </c>
    </row>
    <row r="257" spans="1:36" s="5" customFormat="1" ht="12" customHeight="1">
      <c r="A257" s="273"/>
      <c r="B257" s="208" t="s">
        <v>27</v>
      </c>
      <c r="C257" s="273"/>
      <c r="D257" s="227">
        <v>11</v>
      </c>
      <c r="E257" s="167">
        <f t="shared" si="235"/>
        <v>1320</v>
      </c>
      <c r="F257" s="174"/>
      <c r="G257" s="174"/>
      <c r="H257" s="174"/>
      <c r="I257" s="174"/>
      <c r="J257" s="174"/>
      <c r="K257" s="174"/>
      <c r="L257" s="86"/>
      <c r="M257" s="174"/>
      <c r="N257" s="174"/>
      <c r="O257" s="174"/>
      <c r="P257" s="174"/>
      <c r="Q257" s="174"/>
      <c r="R257" s="86"/>
      <c r="S257" s="174"/>
      <c r="T257" s="174"/>
      <c r="U257" s="174"/>
      <c r="V257" s="174"/>
      <c r="W257" s="174"/>
      <c r="X257" s="86">
        <v>1320</v>
      </c>
      <c r="Y257" s="198">
        <f>X257*0.4</f>
        <v>528</v>
      </c>
      <c r="Z257" s="198">
        <f>X257*0.1</f>
        <v>132</v>
      </c>
      <c r="AA257" s="198">
        <f>X257*0.1</f>
        <v>132</v>
      </c>
      <c r="AB257" s="198">
        <f>X257*0.05</f>
        <v>66</v>
      </c>
      <c r="AC257" s="198">
        <f>X257*0.35</f>
        <v>461.99999999999994</v>
      </c>
      <c r="AD257" s="86"/>
      <c r="AE257" s="174"/>
      <c r="AF257" s="174"/>
      <c r="AG257" s="174"/>
      <c r="AH257" s="174"/>
      <c r="AI257" s="174"/>
      <c r="AJ257" s="196">
        <v>1.26</v>
      </c>
    </row>
    <row r="258" spans="1:40" s="9" customFormat="1" ht="12" customHeight="1">
      <c r="A258" s="273"/>
      <c r="B258" s="212" t="s">
        <v>169</v>
      </c>
      <c r="C258" s="212"/>
      <c r="D258" s="224">
        <f>SUM(D250:D257)</f>
        <v>73</v>
      </c>
      <c r="E258" s="224">
        <f aca="true" t="shared" si="236" ref="E258:K258">SUM(E250:E257)</f>
        <v>8760</v>
      </c>
      <c r="F258" s="224">
        <f t="shared" si="236"/>
        <v>720</v>
      </c>
      <c r="G258" s="224">
        <f t="shared" si="236"/>
        <v>288</v>
      </c>
      <c r="H258" s="224">
        <f t="shared" si="236"/>
        <v>72</v>
      </c>
      <c r="I258" s="224">
        <f t="shared" si="236"/>
        <v>72</v>
      </c>
      <c r="J258" s="224">
        <f t="shared" si="236"/>
        <v>36</v>
      </c>
      <c r="K258" s="224">
        <f t="shared" si="236"/>
        <v>251.99999999999997</v>
      </c>
      <c r="L258" s="224">
        <f aca="true" t="shared" si="237" ref="L258:AJ258">SUM(L250:L257)</f>
        <v>1200</v>
      </c>
      <c r="M258" s="224">
        <f t="shared" si="237"/>
        <v>480</v>
      </c>
      <c r="N258" s="224">
        <f t="shared" si="237"/>
        <v>120</v>
      </c>
      <c r="O258" s="224">
        <f t="shared" si="237"/>
        <v>120</v>
      </c>
      <c r="P258" s="224">
        <f t="shared" si="237"/>
        <v>60</v>
      </c>
      <c r="Q258" s="224">
        <f t="shared" si="237"/>
        <v>420</v>
      </c>
      <c r="R258" s="224">
        <f t="shared" si="237"/>
        <v>3480</v>
      </c>
      <c r="S258" s="224">
        <f t="shared" si="237"/>
        <v>1392</v>
      </c>
      <c r="T258" s="224">
        <f t="shared" si="237"/>
        <v>348</v>
      </c>
      <c r="U258" s="224">
        <f t="shared" si="237"/>
        <v>348</v>
      </c>
      <c r="V258" s="224">
        <f t="shared" si="237"/>
        <v>174</v>
      </c>
      <c r="W258" s="224">
        <f t="shared" si="237"/>
        <v>1218</v>
      </c>
      <c r="X258" s="224">
        <f t="shared" si="237"/>
        <v>1320</v>
      </c>
      <c r="Y258" s="224">
        <f t="shared" si="237"/>
        <v>528</v>
      </c>
      <c r="Z258" s="224">
        <f t="shared" si="237"/>
        <v>132</v>
      </c>
      <c r="AA258" s="224">
        <f t="shared" si="237"/>
        <v>132</v>
      </c>
      <c r="AB258" s="224">
        <f t="shared" si="237"/>
        <v>66</v>
      </c>
      <c r="AC258" s="224">
        <f t="shared" si="237"/>
        <v>461.99999999999994</v>
      </c>
      <c r="AD258" s="224">
        <f t="shared" si="237"/>
        <v>2040</v>
      </c>
      <c r="AE258" s="224">
        <f t="shared" si="237"/>
        <v>816</v>
      </c>
      <c r="AF258" s="224">
        <f t="shared" si="237"/>
        <v>204</v>
      </c>
      <c r="AG258" s="224">
        <f t="shared" si="237"/>
        <v>204</v>
      </c>
      <c r="AH258" s="224">
        <f t="shared" si="237"/>
        <v>102</v>
      </c>
      <c r="AI258" s="224">
        <f t="shared" si="237"/>
        <v>714</v>
      </c>
      <c r="AJ258" s="247">
        <f t="shared" si="237"/>
        <v>8.535</v>
      </c>
      <c r="AK258" s="124"/>
      <c r="AL258" s="79"/>
      <c r="AN258" s="34"/>
    </row>
    <row r="259" spans="1:40" s="146" customFormat="1" ht="24" customHeight="1">
      <c r="A259" s="273"/>
      <c r="B259" s="139" t="s">
        <v>109</v>
      </c>
      <c r="C259" s="140" t="s">
        <v>110</v>
      </c>
      <c r="D259" s="142">
        <v>59</v>
      </c>
      <c r="E259" s="166">
        <f t="shared" si="235"/>
        <v>5900</v>
      </c>
      <c r="F259" s="166">
        <v>1180</v>
      </c>
      <c r="G259" s="198">
        <f>F259*0.4</f>
        <v>472</v>
      </c>
      <c r="H259" s="198"/>
      <c r="I259" s="198">
        <f>F259*0.1</f>
        <v>118</v>
      </c>
      <c r="J259" s="198">
        <f>F259*0.05</f>
        <v>59</v>
      </c>
      <c r="K259" s="198">
        <f>F259*0.45</f>
        <v>531</v>
      </c>
      <c r="L259" s="166">
        <v>1180</v>
      </c>
      <c r="M259" s="198">
        <f>L259*0.4</f>
        <v>472</v>
      </c>
      <c r="N259" s="198"/>
      <c r="O259" s="198">
        <f>L259*0.1</f>
        <v>118</v>
      </c>
      <c r="P259" s="198">
        <f>L259*0.05</f>
        <v>59</v>
      </c>
      <c r="Q259" s="198">
        <f>L259*0.45</f>
        <v>531</v>
      </c>
      <c r="R259" s="166">
        <v>1180</v>
      </c>
      <c r="S259" s="198">
        <f>R259*0.4</f>
        <v>472</v>
      </c>
      <c r="T259" s="198"/>
      <c r="U259" s="198">
        <f>R259*0.1</f>
        <v>118</v>
      </c>
      <c r="V259" s="198">
        <f>R259*0.05</f>
        <v>59</v>
      </c>
      <c r="W259" s="198">
        <f>R259*0.45</f>
        <v>531</v>
      </c>
      <c r="X259" s="166">
        <v>1180</v>
      </c>
      <c r="Y259" s="198">
        <f>X259*0.4</f>
        <v>472</v>
      </c>
      <c r="Z259" s="198"/>
      <c r="AA259" s="198">
        <f>X259*0.1</f>
        <v>118</v>
      </c>
      <c r="AB259" s="198">
        <f>X259*0.05</f>
        <v>59</v>
      </c>
      <c r="AC259" s="198">
        <f>X259*0.45</f>
        <v>531</v>
      </c>
      <c r="AD259" s="166">
        <v>1180</v>
      </c>
      <c r="AE259" s="198">
        <f>AD259*0.4</f>
        <v>472</v>
      </c>
      <c r="AF259" s="198"/>
      <c r="AG259" s="198">
        <f>AD259*0.1</f>
        <v>118</v>
      </c>
      <c r="AH259" s="198">
        <f>AD259*0.05</f>
        <v>59</v>
      </c>
      <c r="AI259" s="198">
        <f>AD259*0.45</f>
        <v>531</v>
      </c>
      <c r="AJ259" s="201">
        <v>3.8</v>
      </c>
      <c r="AK259" s="144"/>
      <c r="AL259" s="145"/>
      <c r="AN259" s="137"/>
    </row>
    <row r="260" spans="1:40" s="146" customFormat="1" ht="36" customHeight="1">
      <c r="A260" s="273"/>
      <c r="B260" s="139" t="s">
        <v>113</v>
      </c>
      <c r="C260" s="140" t="s">
        <v>124</v>
      </c>
      <c r="D260" s="142">
        <v>40</v>
      </c>
      <c r="E260" s="166">
        <f t="shared" si="235"/>
        <v>4000</v>
      </c>
      <c r="F260" s="166">
        <v>800</v>
      </c>
      <c r="G260" s="198">
        <f>F260*0.4</f>
        <v>320</v>
      </c>
      <c r="H260" s="198"/>
      <c r="I260" s="198">
        <f>F260*0.1</f>
        <v>80</v>
      </c>
      <c r="J260" s="198">
        <f>F260*0.05</f>
        <v>40</v>
      </c>
      <c r="K260" s="198">
        <f>F260*0.45</f>
        <v>360</v>
      </c>
      <c r="L260" s="166">
        <v>800</v>
      </c>
      <c r="M260" s="198">
        <f>L260*0.4</f>
        <v>320</v>
      </c>
      <c r="N260" s="198"/>
      <c r="O260" s="198">
        <f>L260*0.1</f>
        <v>80</v>
      </c>
      <c r="P260" s="198">
        <f>L260*0.05</f>
        <v>40</v>
      </c>
      <c r="Q260" s="198">
        <f>L260*0.45</f>
        <v>360</v>
      </c>
      <c r="R260" s="166">
        <v>800</v>
      </c>
      <c r="S260" s="198">
        <f>R260*0.4</f>
        <v>320</v>
      </c>
      <c r="T260" s="198"/>
      <c r="U260" s="198">
        <f>R260*0.1</f>
        <v>80</v>
      </c>
      <c r="V260" s="198">
        <f>R260*0.05</f>
        <v>40</v>
      </c>
      <c r="W260" s="198">
        <f>R260*0.45</f>
        <v>360</v>
      </c>
      <c r="X260" s="166">
        <v>800</v>
      </c>
      <c r="Y260" s="198">
        <f>X260*0.4</f>
        <v>320</v>
      </c>
      <c r="Z260" s="198"/>
      <c r="AA260" s="198">
        <f>X260*0.1</f>
        <v>80</v>
      </c>
      <c r="AB260" s="198">
        <f>X260*0.05</f>
        <v>40</v>
      </c>
      <c r="AC260" s="198">
        <f>X260*0.45</f>
        <v>360</v>
      </c>
      <c r="AD260" s="166">
        <v>800</v>
      </c>
      <c r="AE260" s="198">
        <f>AD260*0.4</f>
        <v>320</v>
      </c>
      <c r="AF260" s="198"/>
      <c r="AG260" s="198">
        <f>AD260*0.1</f>
        <v>80</v>
      </c>
      <c r="AH260" s="198">
        <f>AD260*0.05</f>
        <v>40</v>
      </c>
      <c r="AI260" s="198">
        <f>AD260*0.45</f>
        <v>360</v>
      </c>
      <c r="AJ260" s="166">
        <v>3</v>
      </c>
      <c r="AK260" s="144"/>
      <c r="AL260" s="145"/>
      <c r="AN260" s="137"/>
    </row>
    <row r="261" spans="1:40" s="146" customFormat="1" ht="24" customHeight="1">
      <c r="A261" s="273"/>
      <c r="B261" s="139" t="s">
        <v>113</v>
      </c>
      <c r="C261" s="140" t="s">
        <v>117</v>
      </c>
      <c r="D261" s="142">
        <v>56</v>
      </c>
      <c r="E261" s="166">
        <f t="shared" si="235"/>
        <v>5600</v>
      </c>
      <c r="F261" s="166">
        <v>1120</v>
      </c>
      <c r="G261" s="198">
        <f>F261*0.4</f>
        <v>448</v>
      </c>
      <c r="H261" s="198"/>
      <c r="I261" s="198">
        <f>F261*0.1</f>
        <v>112</v>
      </c>
      <c r="J261" s="198">
        <f>F261*0.05</f>
        <v>56</v>
      </c>
      <c r="K261" s="198">
        <f>F261*0.45</f>
        <v>504</v>
      </c>
      <c r="L261" s="166">
        <v>1120</v>
      </c>
      <c r="M261" s="198">
        <f>L261*0.4</f>
        <v>448</v>
      </c>
      <c r="N261" s="198"/>
      <c r="O261" s="198">
        <f>L261*0.1</f>
        <v>112</v>
      </c>
      <c r="P261" s="198">
        <f>L261*0.05</f>
        <v>56</v>
      </c>
      <c r="Q261" s="198">
        <f>L261*0.45</f>
        <v>504</v>
      </c>
      <c r="R261" s="166">
        <v>1120</v>
      </c>
      <c r="S261" s="198">
        <f>R261*0.4</f>
        <v>448</v>
      </c>
      <c r="T261" s="198"/>
      <c r="U261" s="198">
        <f>R261*0.1</f>
        <v>112</v>
      </c>
      <c r="V261" s="198">
        <f>R261*0.05</f>
        <v>56</v>
      </c>
      <c r="W261" s="198">
        <f>R261*0.45</f>
        <v>504</v>
      </c>
      <c r="X261" s="166">
        <v>1120</v>
      </c>
      <c r="Y261" s="198">
        <f>X261*0.4</f>
        <v>448</v>
      </c>
      <c r="Z261" s="198"/>
      <c r="AA261" s="198">
        <f>X261*0.1</f>
        <v>112</v>
      </c>
      <c r="AB261" s="198">
        <f>X261*0.05</f>
        <v>56</v>
      </c>
      <c r="AC261" s="198">
        <f>X261*0.45</f>
        <v>504</v>
      </c>
      <c r="AD261" s="166">
        <v>1120</v>
      </c>
      <c r="AE261" s="198">
        <f>AD261*0.4</f>
        <v>448</v>
      </c>
      <c r="AF261" s="198"/>
      <c r="AG261" s="198">
        <f>AD261*0.1</f>
        <v>112</v>
      </c>
      <c r="AH261" s="198">
        <f>AD261*0.05</f>
        <v>56</v>
      </c>
      <c r="AI261" s="198">
        <f>AD261*0.45</f>
        <v>504</v>
      </c>
      <c r="AJ261" s="201">
        <v>4.2</v>
      </c>
      <c r="AK261" s="144"/>
      <c r="AL261" s="145"/>
      <c r="AN261" s="137"/>
    </row>
    <row r="262" spans="1:40" s="149" customFormat="1" ht="36" customHeight="1">
      <c r="A262" s="273"/>
      <c r="B262" s="139" t="s">
        <v>20</v>
      </c>
      <c r="C262" s="140" t="s">
        <v>125</v>
      </c>
      <c r="D262" s="142">
        <v>8</v>
      </c>
      <c r="E262" s="166">
        <f t="shared" si="235"/>
        <v>800</v>
      </c>
      <c r="F262" s="166"/>
      <c r="G262" s="141"/>
      <c r="H262" s="141"/>
      <c r="I262" s="141"/>
      <c r="J262" s="141"/>
      <c r="K262" s="198"/>
      <c r="L262" s="166"/>
      <c r="M262" s="141"/>
      <c r="N262" s="141"/>
      <c r="O262" s="141"/>
      <c r="P262" s="141"/>
      <c r="Q262" s="198"/>
      <c r="R262" s="166">
        <v>300</v>
      </c>
      <c r="S262" s="198">
        <f>R262*0.4</f>
        <v>120</v>
      </c>
      <c r="T262" s="198"/>
      <c r="U262" s="198">
        <f>R262*0.1</f>
        <v>30</v>
      </c>
      <c r="V262" s="198">
        <f>R262*0.05</f>
        <v>15</v>
      </c>
      <c r="W262" s="198">
        <f>R262*0.45</f>
        <v>135</v>
      </c>
      <c r="X262" s="166">
        <v>300</v>
      </c>
      <c r="Y262" s="198">
        <f>X262*0.4</f>
        <v>120</v>
      </c>
      <c r="Z262" s="198"/>
      <c r="AA262" s="198">
        <f>X262*0.1</f>
        <v>30</v>
      </c>
      <c r="AB262" s="198">
        <f>X262*0.05</f>
        <v>15</v>
      </c>
      <c r="AC262" s="198">
        <f>X262*0.45</f>
        <v>135</v>
      </c>
      <c r="AD262" s="166">
        <v>200</v>
      </c>
      <c r="AE262" s="198">
        <f>AD262*0.4</f>
        <v>80</v>
      </c>
      <c r="AF262" s="198"/>
      <c r="AG262" s="198">
        <f>AD262*0.1</f>
        <v>20</v>
      </c>
      <c r="AH262" s="198">
        <f>AD262*0.05</f>
        <v>10</v>
      </c>
      <c r="AI262" s="198">
        <f>AD262*0.45</f>
        <v>90</v>
      </c>
      <c r="AJ262" s="201">
        <v>0.6</v>
      </c>
      <c r="AK262" s="147"/>
      <c r="AL262" s="148"/>
      <c r="AN262" s="34"/>
    </row>
    <row r="263" spans="1:40" s="149" customFormat="1" ht="36" customHeight="1">
      <c r="A263" s="273"/>
      <c r="B263" s="139" t="s">
        <v>114</v>
      </c>
      <c r="C263" s="140" t="s">
        <v>118</v>
      </c>
      <c r="D263" s="142">
        <v>6</v>
      </c>
      <c r="E263" s="166">
        <f t="shared" si="235"/>
        <v>600</v>
      </c>
      <c r="F263" s="166">
        <v>200</v>
      </c>
      <c r="G263" s="198">
        <f>F263*0.4</f>
        <v>80</v>
      </c>
      <c r="H263" s="198"/>
      <c r="I263" s="198">
        <f>F263*0.1</f>
        <v>20</v>
      </c>
      <c r="J263" s="198">
        <f>F263*0.05</f>
        <v>10</v>
      </c>
      <c r="K263" s="198">
        <f>F263*0.45</f>
        <v>90</v>
      </c>
      <c r="L263" s="166">
        <v>200</v>
      </c>
      <c r="M263" s="198">
        <f>L263*0.4</f>
        <v>80</v>
      </c>
      <c r="N263" s="198"/>
      <c r="O263" s="198">
        <f>L263*0.1</f>
        <v>20</v>
      </c>
      <c r="P263" s="198">
        <f>L263*0.05</f>
        <v>10</v>
      </c>
      <c r="Q263" s="198">
        <f>L263*0.45</f>
        <v>90</v>
      </c>
      <c r="R263" s="166">
        <v>200</v>
      </c>
      <c r="S263" s="198">
        <f>R263*0.4</f>
        <v>80</v>
      </c>
      <c r="T263" s="198"/>
      <c r="U263" s="198">
        <f>R263*0.1</f>
        <v>20</v>
      </c>
      <c r="V263" s="198">
        <f>R263*0.05</f>
        <v>10</v>
      </c>
      <c r="W263" s="198">
        <f>R263*0.45</f>
        <v>90</v>
      </c>
      <c r="X263" s="166"/>
      <c r="Y263" s="141"/>
      <c r="Z263" s="141"/>
      <c r="AA263" s="141"/>
      <c r="AB263" s="141"/>
      <c r="AC263" s="141"/>
      <c r="AD263" s="166"/>
      <c r="AE263" s="141"/>
      <c r="AF263" s="141"/>
      <c r="AG263" s="141"/>
      <c r="AH263" s="141"/>
      <c r="AI263" s="141"/>
      <c r="AJ263" s="201">
        <v>0.45</v>
      </c>
      <c r="AK263" s="147"/>
      <c r="AL263" s="148"/>
      <c r="AN263" s="34"/>
    </row>
    <row r="264" spans="1:38" s="5" customFormat="1" ht="21" customHeight="1">
      <c r="A264" s="273"/>
      <c r="B264" s="182" t="s">
        <v>120</v>
      </c>
      <c r="C264" s="245"/>
      <c r="D264" s="168">
        <f aca="true" t="shared" si="238" ref="D264:AJ264">SUM(D258:D263)</f>
        <v>242</v>
      </c>
      <c r="E264" s="167">
        <f t="shared" si="238"/>
        <v>25660</v>
      </c>
      <c r="F264" s="167">
        <f t="shared" si="238"/>
        <v>4020</v>
      </c>
      <c r="G264" s="167">
        <f t="shared" si="238"/>
        <v>1608</v>
      </c>
      <c r="H264" s="167">
        <f t="shared" si="238"/>
        <v>72</v>
      </c>
      <c r="I264" s="167">
        <f t="shared" si="238"/>
        <v>402</v>
      </c>
      <c r="J264" s="167">
        <f t="shared" si="238"/>
        <v>201</v>
      </c>
      <c r="K264" s="167">
        <f t="shared" si="238"/>
        <v>1737</v>
      </c>
      <c r="L264" s="167">
        <f t="shared" si="238"/>
        <v>4500</v>
      </c>
      <c r="M264" s="167">
        <f t="shared" si="238"/>
        <v>1800</v>
      </c>
      <c r="N264" s="167">
        <f t="shared" si="238"/>
        <v>120</v>
      </c>
      <c r="O264" s="167">
        <f t="shared" si="238"/>
        <v>450</v>
      </c>
      <c r="P264" s="167">
        <f t="shared" si="238"/>
        <v>225</v>
      </c>
      <c r="Q264" s="167">
        <f t="shared" si="238"/>
        <v>1905</v>
      </c>
      <c r="R264" s="167">
        <f t="shared" si="238"/>
        <v>7080</v>
      </c>
      <c r="S264" s="167">
        <f t="shared" si="238"/>
        <v>2832</v>
      </c>
      <c r="T264" s="167">
        <f t="shared" si="238"/>
        <v>348</v>
      </c>
      <c r="U264" s="167">
        <f t="shared" si="238"/>
        <v>708</v>
      </c>
      <c r="V264" s="167">
        <f t="shared" si="238"/>
        <v>354</v>
      </c>
      <c r="W264" s="167">
        <f t="shared" si="238"/>
        <v>2838</v>
      </c>
      <c r="X264" s="167">
        <f t="shared" si="238"/>
        <v>4720</v>
      </c>
      <c r="Y264" s="167">
        <f t="shared" si="238"/>
        <v>1888</v>
      </c>
      <c r="Z264" s="167">
        <f t="shared" si="238"/>
        <v>132</v>
      </c>
      <c r="AA264" s="167">
        <f t="shared" si="238"/>
        <v>472</v>
      </c>
      <c r="AB264" s="167">
        <f t="shared" si="238"/>
        <v>236</v>
      </c>
      <c r="AC264" s="167">
        <f t="shared" si="238"/>
        <v>1992</v>
      </c>
      <c r="AD264" s="167">
        <f t="shared" si="238"/>
        <v>5340</v>
      </c>
      <c r="AE264" s="167">
        <f t="shared" si="238"/>
        <v>2136</v>
      </c>
      <c r="AF264" s="167">
        <f t="shared" si="238"/>
        <v>204</v>
      </c>
      <c r="AG264" s="167">
        <f t="shared" si="238"/>
        <v>534</v>
      </c>
      <c r="AH264" s="167">
        <f t="shared" si="238"/>
        <v>267</v>
      </c>
      <c r="AI264" s="167">
        <f t="shared" si="238"/>
        <v>2199</v>
      </c>
      <c r="AJ264" s="167">
        <f t="shared" si="238"/>
        <v>20.585</v>
      </c>
      <c r="AK264" s="95"/>
      <c r="AL264" s="95"/>
    </row>
    <row r="265" spans="1:36" s="5" customFormat="1" ht="70.5" customHeight="1">
      <c r="A265" s="273"/>
      <c r="B265" s="233" t="s">
        <v>198</v>
      </c>
      <c r="C265" s="233"/>
      <c r="D265" s="233"/>
      <c r="E265" s="233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172" t="s">
        <v>144</v>
      </c>
    </row>
    <row r="266" spans="1:38" s="5" customFormat="1" ht="12" customHeight="1">
      <c r="A266" s="273"/>
      <c r="B266" s="157" t="s">
        <v>35</v>
      </c>
      <c r="C266" s="273" t="s">
        <v>115</v>
      </c>
      <c r="D266" s="197">
        <v>28</v>
      </c>
      <c r="E266" s="167">
        <f t="shared" si="235"/>
        <v>1790</v>
      </c>
      <c r="F266" s="166">
        <v>350</v>
      </c>
      <c r="G266" s="206">
        <f aca="true" t="shared" si="239" ref="G266:G300">F266*0.4</f>
        <v>140</v>
      </c>
      <c r="H266" s="206">
        <f aca="true" t="shared" si="240" ref="H266:H287">F266*0.1</f>
        <v>35</v>
      </c>
      <c r="I266" s="206">
        <f aca="true" t="shared" si="241" ref="I266:I287">F266*0.1</f>
        <v>35</v>
      </c>
      <c r="J266" s="206">
        <f aca="true" t="shared" si="242" ref="J266:J287">F266*0.05</f>
        <v>17.5</v>
      </c>
      <c r="K266" s="206">
        <f aca="true" t="shared" si="243" ref="K266:K287">F266*0.35</f>
        <v>122.49999999999999</v>
      </c>
      <c r="L266" s="166">
        <v>360</v>
      </c>
      <c r="M266" s="206">
        <f aca="true" t="shared" si="244" ref="M266:M290">L266*0.4</f>
        <v>144</v>
      </c>
      <c r="N266" s="206">
        <f aca="true" t="shared" si="245" ref="N266:N290">L266*0.1</f>
        <v>36</v>
      </c>
      <c r="O266" s="206">
        <f aca="true" t="shared" si="246" ref="O266:O290">L266*0.1</f>
        <v>36</v>
      </c>
      <c r="P266" s="206">
        <f aca="true" t="shared" si="247" ref="P266:P290">L266*0.05</f>
        <v>18</v>
      </c>
      <c r="Q266" s="206">
        <f aca="true" t="shared" si="248" ref="Q266:Q290">L266*0.35</f>
        <v>125.99999999999999</v>
      </c>
      <c r="R266" s="166">
        <v>360</v>
      </c>
      <c r="S266" s="206">
        <f aca="true" t="shared" si="249" ref="S266:S291">R266*0.4</f>
        <v>144</v>
      </c>
      <c r="T266" s="206">
        <f aca="true" t="shared" si="250" ref="T266:T291">R266*0.1</f>
        <v>36</v>
      </c>
      <c r="U266" s="206">
        <f aca="true" t="shared" si="251" ref="U266:U291">R266*0.1</f>
        <v>36</v>
      </c>
      <c r="V266" s="206">
        <f aca="true" t="shared" si="252" ref="V266:V291">R266*0.05</f>
        <v>18</v>
      </c>
      <c r="W266" s="206">
        <f aca="true" t="shared" si="253" ref="W266:W291">R266*0.35</f>
        <v>125.99999999999999</v>
      </c>
      <c r="X266" s="166">
        <v>360</v>
      </c>
      <c r="Y266" s="206">
        <f aca="true" t="shared" si="254" ref="Y266:Y291">X266*0.4</f>
        <v>144</v>
      </c>
      <c r="Z266" s="206">
        <f aca="true" t="shared" si="255" ref="Z266:Z291">X266*0.1</f>
        <v>36</v>
      </c>
      <c r="AA266" s="206">
        <f aca="true" t="shared" si="256" ref="AA266:AA291">X266*0.1</f>
        <v>36</v>
      </c>
      <c r="AB266" s="206">
        <f aca="true" t="shared" si="257" ref="AB266:AB291">X266*0.05</f>
        <v>18</v>
      </c>
      <c r="AC266" s="206">
        <f aca="true" t="shared" si="258" ref="AC266:AC291">X266*0.35</f>
        <v>125.99999999999999</v>
      </c>
      <c r="AD266" s="166">
        <v>360</v>
      </c>
      <c r="AE266" s="206">
        <f aca="true" t="shared" si="259" ref="AE266:AE289">AD266*0.4</f>
        <v>144</v>
      </c>
      <c r="AF266" s="206">
        <f aca="true" t="shared" si="260" ref="AF266:AF289">AD266*0.1</f>
        <v>36</v>
      </c>
      <c r="AG266" s="206">
        <f aca="true" t="shared" si="261" ref="AG266:AG289">AD266*0.1</f>
        <v>36</v>
      </c>
      <c r="AH266" s="206">
        <f aca="true" t="shared" si="262" ref="AH266:AH289">AD266*0.05</f>
        <v>18</v>
      </c>
      <c r="AI266" s="206">
        <f aca="true" t="shared" si="263" ref="AI266:AI289">AD266*0.35</f>
        <v>125.99999999999999</v>
      </c>
      <c r="AJ266" s="208"/>
      <c r="AK266" s="95"/>
      <c r="AL266" s="12"/>
    </row>
    <row r="267" spans="1:38" s="5" customFormat="1" ht="12" customHeight="1">
      <c r="A267" s="273"/>
      <c r="B267" s="157" t="s">
        <v>229</v>
      </c>
      <c r="C267" s="273"/>
      <c r="D267" s="197">
        <v>5</v>
      </c>
      <c r="E267" s="167">
        <f t="shared" si="235"/>
        <v>280</v>
      </c>
      <c r="F267" s="166"/>
      <c r="G267" s="206"/>
      <c r="H267" s="206"/>
      <c r="I267" s="206"/>
      <c r="J267" s="206"/>
      <c r="K267" s="206"/>
      <c r="L267" s="166">
        <v>50</v>
      </c>
      <c r="M267" s="206">
        <f t="shared" si="244"/>
        <v>20</v>
      </c>
      <c r="N267" s="206">
        <f t="shared" si="245"/>
        <v>5</v>
      </c>
      <c r="O267" s="206">
        <f t="shared" si="246"/>
        <v>5</v>
      </c>
      <c r="P267" s="206">
        <f t="shared" si="247"/>
        <v>2.5</v>
      </c>
      <c r="Q267" s="206">
        <f t="shared" si="248"/>
        <v>17.5</v>
      </c>
      <c r="R267" s="166">
        <v>70</v>
      </c>
      <c r="S267" s="206">
        <f t="shared" si="249"/>
        <v>28</v>
      </c>
      <c r="T267" s="206">
        <f t="shared" si="250"/>
        <v>7</v>
      </c>
      <c r="U267" s="206">
        <f t="shared" si="251"/>
        <v>7</v>
      </c>
      <c r="V267" s="206">
        <f t="shared" si="252"/>
        <v>3.5</v>
      </c>
      <c r="W267" s="206">
        <f t="shared" si="253"/>
        <v>24.5</v>
      </c>
      <c r="X267" s="166">
        <v>80</v>
      </c>
      <c r="Y267" s="206">
        <f t="shared" si="254"/>
        <v>32</v>
      </c>
      <c r="Z267" s="206">
        <f t="shared" si="255"/>
        <v>8</v>
      </c>
      <c r="AA267" s="206">
        <f t="shared" si="256"/>
        <v>8</v>
      </c>
      <c r="AB267" s="206">
        <f t="shared" si="257"/>
        <v>4</v>
      </c>
      <c r="AC267" s="206">
        <f t="shared" si="258"/>
        <v>28</v>
      </c>
      <c r="AD267" s="166">
        <v>80</v>
      </c>
      <c r="AE267" s="206">
        <f t="shared" si="259"/>
        <v>32</v>
      </c>
      <c r="AF267" s="206">
        <f t="shared" si="260"/>
        <v>8</v>
      </c>
      <c r="AG267" s="206">
        <f t="shared" si="261"/>
        <v>8</v>
      </c>
      <c r="AH267" s="206">
        <f t="shared" si="262"/>
        <v>4</v>
      </c>
      <c r="AI267" s="206">
        <f t="shared" si="263"/>
        <v>28</v>
      </c>
      <c r="AJ267" s="208"/>
      <c r="AK267" s="95"/>
      <c r="AL267" s="12"/>
    </row>
    <row r="268" spans="1:38" s="5" customFormat="1" ht="12" customHeight="1">
      <c r="A268" s="273"/>
      <c r="B268" s="157" t="s">
        <v>36</v>
      </c>
      <c r="C268" s="273"/>
      <c r="D268" s="197">
        <v>3</v>
      </c>
      <c r="E268" s="167">
        <f t="shared" si="235"/>
        <v>240</v>
      </c>
      <c r="F268" s="166"/>
      <c r="G268" s="206"/>
      <c r="H268" s="206"/>
      <c r="I268" s="206"/>
      <c r="J268" s="206"/>
      <c r="K268" s="206"/>
      <c r="L268" s="166">
        <v>80</v>
      </c>
      <c r="M268" s="206">
        <f t="shared" si="244"/>
        <v>32</v>
      </c>
      <c r="N268" s="206">
        <f t="shared" si="245"/>
        <v>8</v>
      </c>
      <c r="O268" s="206">
        <f t="shared" si="246"/>
        <v>8</v>
      </c>
      <c r="P268" s="206">
        <f t="shared" si="247"/>
        <v>4</v>
      </c>
      <c r="Q268" s="206">
        <f t="shared" si="248"/>
        <v>28</v>
      </c>
      <c r="R268" s="166">
        <v>80</v>
      </c>
      <c r="S268" s="206">
        <f t="shared" si="249"/>
        <v>32</v>
      </c>
      <c r="T268" s="206">
        <f t="shared" si="250"/>
        <v>8</v>
      </c>
      <c r="U268" s="206">
        <f t="shared" si="251"/>
        <v>8</v>
      </c>
      <c r="V268" s="206">
        <f t="shared" si="252"/>
        <v>4</v>
      </c>
      <c r="W268" s="206">
        <f t="shared" si="253"/>
        <v>28</v>
      </c>
      <c r="X268" s="166">
        <v>80</v>
      </c>
      <c r="Y268" s="206">
        <f t="shared" si="254"/>
        <v>32</v>
      </c>
      <c r="Z268" s="206">
        <f t="shared" si="255"/>
        <v>8</v>
      </c>
      <c r="AA268" s="206">
        <f t="shared" si="256"/>
        <v>8</v>
      </c>
      <c r="AB268" s="206">
        <f t="shared" si="257"/>
        <v>4</v>
      </c>
      <c r="AC268" s="206">
        <f t="shared" si="258"/>
        <v>28</v>
      </c>
      <c r="AD268" s="166"/>
      <c r="AE268" s="206"/>
      <c r="AF268" s="206"/>
      <c r="AG268" s="206"/>
      <c r="AH268" s="206"/>
      <c r="AI268" s="206"/>
      <c r="AJ268" s="208"/>
      <c r="AK268" s="95"/>
      <c r="AL268" s="12"/>
    </row>
    <row r="269" spans="1:38" s="5" customFormat="1" ht="12" customHeight="1">
      <c r="A269" s="273"/>
      <c r="B269" s="157" t="s">
        <v>14</v>
      </c>
      <c r="C269" s="273"/>
      <c r="D269" s="197">
        <v>16</v>
      </c>
      <c r="E269" s="167">
        <f t="shared" si="235"/>
        <v>1070</v>
      </c>
      <c r="F269" s="166">
        <v>120</v>
      </c>
      <c r="G269" s="206">
        <f t="shared" si="239"/>
        <v>48</v>
      </c>
      <c r="H269" s="206">
        <f t="shared" si="240"/>
        <v>12</v>
      </c>
      <c r="I269" s="206">
        <f t="shared" si="241"/>
        <v>12</v>
      </c>
      <c r="J269" s="206">
        <f t="shared" si="242"/>
        <v>6</v>
      </c>
      <c r="K269" s="206">
        <f t="shared" si="243"/>
        <v>42</v>
      </c>
      <c r="L269" s="166">
        <v>150</v>
      </c>
      <c r="M269" s="206">
        <f t="shared" si="244"/>
        <v>60</v>
      </c>
      <c r="N269" s="206">
        <f t="shared" si="245"/>
        <v>15</v>
      </c>
      <c r="O269" s="206">
        <f t="shared" si="246"/>
        <v>15</v>
      </c>
      <c r="P269" s="206">
        <f t="shared" si="247"/>
        <v>7.5</v>
      </c>
      <c r="Q269" s="206">
        <f t="shared" si="248"/>
        <v>52.5</v>
      </c>
      <c r="R269" s="166">
        <v>240</v>
      </c>
      <c r="S269" s="206">
        <f t="shared" si="249"/>
        <v>96</v>
      </c>
      <c r="T269" s="206">
        <f t="shared" si="250"/>
        <v>24</v>
      </c>
      <c r="U269" s="206">
        <f t="shared" si="251"/>
        <v>24</v>
      </c>
      <c r="V269" s="206">
        <f t="shared" si="252"/>
        <v>12</v>
      </c>
      <c r="W269" s="206">
        <f t="shared" si="253"/>
        <v>84</v>
      </c>
      <c r="X269" s="166">
        <v>240</v>
      </c>
      <c r="Y269" s="206">
        <f t="shared" si="254"/>
        <v>96</v>
      </c>
      <c r="Z269" s="206">
        <f t="shared" si="255"/>
        <v>24</v>
      </c>
      <c r="AA269" s="206">
        <f t="shared" si="256"/>
        <v>24</v>
      </c>
      <c r="AB269" s="206">
        <f t="shared" si="257"/>
        <v>12</v>
      </c>
      <c r="AC269" s="206">
        <f t="shared" si="258"/>
        <v>84</v>
      </c>
      <c r="AD269" s="166">
        <v>320</v>
      </c>
      <c r="AE269" s="206">
        <f t="shared" si="259"/>
        <v>128</v>
      </c>
      <c r="AF269" s="206">
        <f t="shared" si="260"/>
        <v>32</v>
      </c>
      <c r="AG269" s="206">
        <f t="shared" si="261"/>
        <v>32</v>
      </c>
      <c r="AH269" s="206">
        <f t="shared" si="262"/>
        <v>16</v>
      </c>
      <c r="AI269" s="206">
        <f t="shared" si="263"/>
        <v>112</v>
      </c>
      <c r="AJ269" s="208"/>
      <c r="AK269" s="95"/>
      <c r="AL269" s="12"/>
    </row>
    <row r="270" spans="1:38" s="5" customFormat="1" ht="12" customHeight="1">
      <c r="A270" s="273"/>
      <c r="B270" s="157" t="s">
        <v>15</v>
      </c>
      <c r="C270" s="273"/>
      <c r="D270" s="197">
        <v>86</v>
      </c>
      <c r="E270" s="167">
        <f t="shared" si="235"/>
        <v>5380</v>
      </c>
      <c r="F270" s="166">
        <v>900</v>
      </c>
      <c r="G270" s="206">
        <f t="shared" si="239"/>
        <v>360</v>
      </c>
      <c r="H270" s="206">
        <f t="shared" si="240"/>
        <v>90</v>
      </c>
      <c r="I270" s="206">
        <f t="shared" si="241"/>
        <v>90</v>
      </c>
      <c r="J270" s="206">
        <f t="shared" si="242"/>
        <v>45</v>
      </c>
      <c r="K270" s="206">
        <f t="shared" si="243"/>
        <v>315</v>
      </c>
      <c r="L270" s="166">
        <v>1040</v>
      </c>
      <c r="M270" s="206">
        <f t="shared" si="244"/>
        <v>416</v>
      </c>
      <c r="N270" s="206">
        <f t="shared" si="245"/>
        <v>104</v>
      </c>
      <c r="O270" s="206">
        <f t="shared" si="246"/>
        <v>104</v>
      </c>
      <c r="P270" s="206">
        <f t="shared" si="247"/>
        <v>52</v>
      </c>
      <c r="Q270" s="206">
        <f t="shared" si="248"/>
        <v>364</v>
      </c>
      <c r="R270" s="166">
        <v>1100</v>
      </c>
      <c r="S270" s="206">
        <f t="shared" si="249"/>
        <v>440</v>
      </c>
      <c r="T270" s="206">
        <f t="shared" si="250"/>
        <v>110</v>
      </c>
      <c r="U270" s="206">
        <f t="shared" si="251"/>
        <v>110</v>
      </c>
      <c r="V270" s="206">
        <f t="shared" si="252"/>
        <v>55</v>
      </c>
      <c r="W270" s="206">
        <f t="shared" si="253"/>
        <v>385</v>
      </c>
      <c r="X270" s="166">
        <v>1150</v>
      </c>
      <c r="Y270" s="206">
        <f t="shared" si="254"/>
        <v>460</v>
      </c>
      <c r="Z270" s="206">
        <f t="shared" si="255"/>
        <v>115</v>
      </c>
      <c r="AA270" s="206">
        <f t="shared" si="256"/>
        <v>115</v>
      </c>
      <c r="AB270" s="206">
        <f t="shared" si="257"/>
        <v>57.5</v>
      </c>
      <c r="AC270" s="206">
        <f t="shared" si="258"/>
        <v>402.5</v>
      </c>
      <c r="AD270" s="166">
        <v>1190</v>
      </c>
      <c r="AE270" s="206">
        <f t="shared" si="259"/>
        <v>476</v>
      </c>
      <c r="AF270" s="206">
        <f t="shared" si="260"/>
        <v>119</v>
      </c>
      <c r="AG270" s="206">
        <f t="shared" si="261"/>
        <v>119</v>
      </c>
      <c r="AH270" s="206">
        <f t="shared" si="262"/>
        <v>59.5</v>
      </c>
      <c r="AI270" s="206">
        <f t="shared" si="263"/>
        <v>416.5</v>
      </c>
      <c r="AJ270" s="208"/>
      <c r="AK270" s="95"/>
      <c r="AL270" s="12"/>
    </row>
    <row r="271" spans="1:38" s="5" customFormat="1" ht="12" customHeight="1">
      <c r="A271" s="273"/>
      <c r="B271" s="157" t="s">
        <v>16</v>
      </c>
      <c r="C271" s="273"/>
      <c r="D271" s="197">
        <v>5</v>
      </c>
      <c r="E271" s="167">
        <f t="shared" si="235"/>
        <v>400</v>
      </c>
      <c r="F271" s="166">
        <v>80</v>
      </c>
      <c r="G271" s="206">
        <f t="shared" si="239"/>
        <v>32</v>
      </c>
      <c r="H271" s="206">
        <f t="shared" si="240"/>
        <v>8</v>
      </c>
      <c r="I271" s="206">
        <f t="shared" si="241"/>
        <v>8</v>
      </c>
      <c r="J271" s="206">
        <f t="shared" si="242"/>
        <v>4</v>
      </c>
      <c r="K271" s="206">
        <f t="shared" si="243"/>
        <v>28</v>
      </c>
      <c r="L271" s="166">
        <v>80</v>
      </c>
      <c r="M271" s="206">
        <f t="shared" si="244"/>
        <v>32</v>
      </c>
      <c r="N271" s="206">
        <f t="shared" si="245"/>
        <v>8</v>
      </c>
      <c r="O271" s="206">
        <f t="shared" si="246"/>
        <v>8</v>
      </c>
      <c r="P271" s="206">
        <f t="shared" si="247"/>
        <v>4</v>
      </c>
      <c r="Q271" s="206">
        <f t="shared" si="248"/>
        <v>28</v>
      </c>
      <c r="R271" s="166">
        <v>80</v>
      </c>
      <c r="S271" s="206">
        <f t="shared" si="249"/>
        <v>32</v>
      </c>
      <c r="T271" s="206">
        <f t="shared" si="250"/>
        <v>8</v>
      </c>
      <c r="U271" s="206">
        <f t="shared" si="251"/>
        <v>8</v>
      </c>
      <c r="V271" s="206">
        <f t="shared" si="252"/>
        <v>4</v>
      </c>
      <c r="W271" s="206">
        <f t="shared" si="253"/>
        <v>28</v>
      </c>
      <c r="X271" s="166">
        <v>80</v>
      </c>
      <c r="Y271" s="206">
        <f t="shared" si="254"/>
        <v>32</v>
      </c>
      <c r="Z271" s="206">
        <f t="shared" si="255"/>
        <v>8</v>
      </c>
      <c r="AA271" s="206">
        <f t="shared" si="256"/>
        <v>8</v>
      </c>
      <c r="AB271" s="206">
        <f t="shared" si="257"/>
        <v>4</v>
      </c>
      <c r="AC271" s="206">
        <f t="shared" si="258"/>
        <v>28</v>
      </c>
      <c r="AD271" s="166">
        <v>80</v>
      </c>
      <c r="AE271" s="206">
        <f t="shared" si="259"/>
        <v>32</v>
      </c>
      <c r="AF271" s="206">
        <f t="shared" si="260"/>
        <v>8</v>
      </c>
      <c r="AG271" s="206">
        <f t="shared" si="261"/>
        <v>8</v>
      </c>
      <c r="AH271" s="206">
        <f t="shared" si="262"/>
        <v>4</v>
      </c>
      <c r="AI271" s="206">
        <f t="shared" si="263"/>
        <v>28</v>
      </c>
      <c r="AJ271" s="208"/>
      <c r="AK271" s="95"/>
      <c r="AL271" s="12"/>
    </row>
    <row r="272" spans="1:38" s="5" customFormat="1" ht="12" customHeight="1">
      <c r="A272" s="273"/>
      <c r="B272" s="157" t="s">
        <v>17</v>
      </c>
      <c r="C272" s="273"/>
      <c r="D272" s="197">
        <v>3</v>
      </c>
      <c r="E272" s="167">
        <f t="shared" si="235"/>
        <v>210</v>
      </c>
      <c r="F272" s="166"/>
      <c r="G272" s="206"/>
      <c r="H272" s="206"/>
      <c r="I272" s="206"/>
      <c r="J272" s="206"/>
      <c r="K272" s="206"/>
      <c r="L272" s="166">
        <v>50</v>
      </c>
      <c r="M272" s="206">
        <f t="shared" si="244"/>
        <v>20</v>
      </c>
      <c r="N272" s="206">
        <f t="shared" si="245"/>
        <v>5</v>
      </c>
      <c r="O272" s="206">
        <f t="shared" si="246"/>
        <v>5</v>
      </c>
      <c r="P272" s="206">
        <f t="shared" si="247"/>
        <v>2.5</v>
      </c>
      <c r="Q272" s="206">
        <f t="shared" si="248"/>
        <v>17.5</v>
      </c>
      <c r="R272" s="166">
        <v>80</v>
      </c>
      <c r="S272" s="206">
        <f t="shared" si="249"/>
        <v>32</v>
      </c>
      <c r="T272" s="206">
        <f t="shared" si="250"/>
        <v>8</v>
      </c>
      <c r="U272" s="206">
        <f t="shared" si="251"/>
        <v>8</v>
      </c>
      <c r="V272" s="206">
        <f t="shared" si="252"/>
        <v>4</v>
      </c>
      <c r="W272" s="206">
        <f t="shared" si="253"/>
        <v>28</v>
      </c>
      <c r="X272" s="166">
        <v>80</v>
      </c>
      <c r="Y272" s="206">
        <f t="shared" si="254"/>
        <v>32</v>
      </c>
      <c r="Z272" s="206">
        <f t="shared" si="255"/>
        <v>8</v>
      </c>
      <c r="AA272" s="206">
        <f t="shared" si="256"/>
        <v>8</v>
      </c>
      <c r="AB272" s="206">
        <f t="shared" si="257"/>
        <v>4</v>
      </c>
      <c r="AC272" s="206">
        <f t="shared" si="258"/>
        <v>28</v>
      </c>
      <c r="AD272" s="166"/>
      <c r="AE272" s="206"/>
      <c r="AF272" s="206"/>
      <c r="AG272" s="206"/>
      <c r="AH272" s="206"/>
      <c r="AI272" s="206"/>
      <c r="AJ272" s="208"/>
      <c r="AK272" s="95"/>
      <c r="AL272" s="12"/>
    </row>
    <row r="273" spans="1:38" s="5" customFormat="1" ht="12" customHeight="1">
      <c r="A273" s="273"/>
      <c r="B273" s="157" t="s">
        <v>18</v>
      </c>
      <c r="C273" s="273"/>
      <c r="D273" s="197">
        <v>3</v>
      </c>
      <c r="E273" s="167">
        <f t="shared" si="235"/>
        <v>240</v>
      </c>
      <c r="F273" s="166"/>
      <c r="G273" s="206"/>
      <c r="H273" s="206"/>
      <c r="I273" s="206"/>
      <c r="J273" s="206"/>
      <c r="K273" s="206"/>
      <c r="L273" s="166">
        <v>80</v>
      </c>
      <c r="M273" s="206">
        <f t="shared" si="244"/>
        <v>32</v>
      </c>
      <c r="N273" s="206">
        <f t="shared" si="245"/>
        <v>8</v>
      </c>
      <c r="O273" s="206">
        <f t="shared" si="246"/>
        <v>8</v>
      </c>
      <c r="P273" s="206">
        <f t="shared" si="247"/>
        <v>4</v>
      </c>
      <c r="Q273" s="206">
        <f t="shared" si="248"/>
        <v>28</v>
      </c>
      <c r="R273" s="166">
        <v>80</v>
      </c>
      <c r="S273" s="206">
        <f t="shared" si="249"/>
        <v>32</v>
      </c>
      <c r="T273" s="206">
        <f t="shared" si="250"/>
        <v>8</v>
      </c>
      <c r="U273" s="206">
        <f t="shared" si="251"/>
        <v>8</v>
      </c>
      <c r="V273" s="206">
        <f t="shared" si="252"/>
        <v>4</v>
      </c>
      <c r="W273" s="206">
        <f t="shared" si="253"/>
        <v>28</v>
      </c>
      <c r="X273" s="166">
        <v>80</v>
      </c>
      <c r="Y273" s="206">
        <f t="shared" si="254"/>
        <v>32</v>
      </c>
      <c r="Z273" s="206">
        <f t="shared" si="255"/>
        <v>8</v>
      </c>
      <c r="AA273" s="206">
        <f t="shared" si="256"/>
        <v>8</v>
      </c>
      <c r="AB273" s="206">
        <f t="shared" si="257"/>
        <v>4</v>
      </c>
      <c r="AC273" s="206">
        <f t="shared" si="258"/>
        <v>28</v>
      </c>
      <c r="AD273" s="166"/>
      <c r="AE273" s="206"/>
      <c r="AF273" s="206"/>
      <c r="AG273" s="206"/>
      <c r="AH273" s="206"/>
      <c r="AI273" s="206"/>
      <c r="AJ273" s="208"/>
      <c r="AK273" s="95"/>
      <c r="AL273" s="12"/>
    </row>
    <row r="274" spans="1:38" s="5" customFormat="1" ht="12" customHeight="1">
      <c r="A274" s="273"/>
      <c r="B274" s="157" t="s">
        <v>19</v>
      </c>
      <c r="C274" s="273"/>
      <c r="D274" s="197">
        <v>24</v>
      </c>
      <c r="E274" s="167">
        <f t="shared" si="235"/>
        <v>1920</v>
      </c>
      <c r="F274" s="166">
        <v>240</v>
      </c>
      <c r="G274" s="206">
        <f t="shared" si="239"/>
        <v>96</v>
      </c>
      <c r="H274" s="206">
        <f t="shared" si="240"/>
        <v>24</v>
      </c>
      <c r="I274" s="206">
        <f t="shared" si="241"/>
        <v>24</v>
      </c>
      <c r="J274" s="206">
        <f t="shared" si="242"/>
        <v>12</v>
      </c>
      <c r="K274" s="206">
        <f t="shared" si="243"/>
        <v>84</v>
      </c>
      <c r="L274" s="166">
        <v>320</v>
      </c>
      <c r="M274" s="206">
        <f t="shared" si="244"/>
        <v>128</v>
      </c>
      <c r="N274" s="206">
        <f t="shared" si="245"/>
        <v>32</v>
      </c>
      <c r="O274" s="206">
        <f t="shared" si="246"/>
        <v>32</v>
      </c>
      <c r="P274" s="206">
        <f t="shared" si="247"/>
        <v>16</v>
      </c>
      <c r="Q274" s="206">
        <f t="shared" si="248"/>
        <v>112</v>
      </c>
      <c r="R274" s="166">
        <v>400</v>
      </c>
      <c r="S274" s="206">
        <f t="shared" si="249"/>
        <v>160</v>
      </c>
      <c r="T274" s="206">
        <f t="shared" si="250"/>
        <v>40</v>
      </c>
      <c r="U274" s="206">
        <f t="shared" si="251"/>
        <v>40</v>
      </c>
      <c r="V274" s="206">
        <f t="shared" si="252"/>
        <v>20</v>
      </c>
      <c r="W274" s="206">
        <f t="shared" si="253"/>
        <v>140</v>
      </c>
      <c r="X274" s="166">
        <v>480</v>
      </c>
      <c r="Y274" s="206">
        <f t="shared" si="254"/>
        <v>192</v>
      </c>
      <c r="Z274" s="206">
        <f t="shared" si="255"/>
        <v>48</v>
      </c>
      <c r="AA274" s="206">
        <f t="shared" si="256"/>
        <v>48</v>
      </c>
      <c r="AB274" s="206">
        <f t="shared" si="257"/>
        <v>24</v>
      </c>
      <c r="AC274" s="206">
        <f t="shared" si="258"/>
        <v>168</v>
      </c>
      <c r="AD274" s="166">
        <v>480</v>
      </c>
      <c r="AE274" s="206">
        <f t="shared" si="259"/>
        <v>192</v>
      </c>
      <c r="AF274" s="206">
        <f t="shared" si="260"/>
        <v>48</v>
      </c>
      <c r="AG274" s="206">
        <f t="shared" si="261"/>
        <v>48</v>
      </c>
      <c r="AH274" s="206">
        <f t="shared" si="262"/>
        <v>24</v>
      </c>
      <c r="AI274" s="206">
        <f t="shared" si="263"/>
        <v>168</v>
      </c>
      <c r="AJ274" s="208"/>
      <c r="AK274" s="95"/>
      <c r="AL274" s="12"/>
    </row>
    <row r="275" spans="1:38" s="5" customFormat="1" ht="12" customHeight="1">
      <c r="A275" s="273"/>
      <c r="B275" s="157" t="s">
        <v>20</v>
      </c>
      <c r="C275" s="273"/>
      <c r="D275" s="197">
        <v>9</v>
      </c>
      <c r="E275" s="167">
        <f t="shared" si="235"/>
        <v>480</v>
      </c>
      <c r="F275" s="166">
        <v>100</v>
      </c>
      <c r="G275" s="206">
        <f t="shared" si="239"/>
        <v>40</v>
      </c>
      <c r="H275" s="206">
        <f t="shared" si="240"/>
        <v>10</v>
      </c>
      <c r="I275" s="206">
        <f t="shared" si="241"/>
        <v>10</v>
      </c>
      <c r="J275" s="206">
        <f t="shared" si="242"/>
        <v>5</v>
      </c>
      <c r="K275" s="206">
        <f t="shared" si="243"/>
        <v>35</v>
      </c>
      <c r="L275" s="166">
        <v>100</v>
      </c>
      <c r="M275" s="206">
        <f t="shared" si="244"/>
        <v>40</v>
      </c>
      <c r="N275" s="206">
        <f t="shared" si="245"/>
        <v>10</v>
      </c>
      <c r="O275" s="206">
        <f t="shared" si="246"/>
        <v>10</v>
      </c>
      <c r="P275" s="206">
        <f t="shared" si="247"/>
        <v>5</v>
      </c>
      <c r="Q275" s="206">
        <f t="shared" si="248"/>
        <v>35</v>
      </c>
      <c r="R275" s="166">
        <v>100</v>
      </c>
      <c r="S275" s="206">
        <f t="shared" si="249"/>
        <v>40</v>
      </c>
      <c r="T275" s="206">
        <f t="shared" si="250"/>
        <v>10</v>
      </c>
      <c r="U275" s="206">
        <f t="shared" si="251"/>
        <v>10</v>
      </c>
      <c r="V275" s="206">
        <f t="shared" si="252"/>
        <v>5</v>
      </c>
      <c r="W275" s="206">
        <f t="shared" si="253"/>
        <v>35</v>
      </c>
      <c r="X275" s="166">
        <v>100</v>
      </c>
      <c r="Y275" s="206">
        <f t="shared" si="254"/>
        <v>40</v>
      </c>
      <c r="Z275" s="206">
        <f t="shared" si="255"/>
        <v>10</v>
      </c>
      <c r="AA275" s="206">
        <f t="shared" si="256"/>
        <v>10</v>
      </c>
      <c r="AB275" s="206">
        <f t="shared" si="257"/>
        <v>5</v>
      </c>
      <c r="AC275" s="206">
        <f t="shared" si="258"/>
        <v>35</v>
      </c>
      <c r="AD275" s="166">
        <v>80</v>
      </c>
      <c r="AE275" s="206">
        <f t="shared" si="259"/>
        <v>32</v>
      </c>
      <c r="AF275" s="206">
        <f t="shared" si="260"/>
        <v>8</v>
      </c>
      <c r="AG275" s="206">
        <f t="shared" si="261"/>
        <v>8</v>
      </c>
      <c r="AH275" s="206">
        <f t="shared" si="262"/>
        <v>4</v>
      </c>
      <c r="AI275" s="206">
        <f t="shared" si="263"/>
        <v>28</v>
      </c>
      <c r="AJ275" s="208"/>
      <c r="AK275" s="95"/>
      <c r="AL275" s="12"/>
    </row>
    <row r="276" spans="1:38" s="5" customFormat="1" ht="12" customHeight="1">
      <c r="A276" s="273"/>
      <c r="B276" s="157" t="s">
        <v>21</v>
      </c>
      <c r="C276" s="273"/>
      <c r="D276" s="197">
        <v>15</v>
      </c>
      <c r="E276" s="167">
        <f t="shared" si="235"/>
        <v>1140</v>
      </c>
      <c r="F276" s="166">
        <v>100</v>
      </c>
      <c r="G276" s="206">
        <f t="shared" si="239"/>
        <v>40</v>
      </c>
      <c r="H276" s="206">
        <f t="shared" si="240"/>
        <v>10</v>
      </c>
      <c r="I276" s="206">
        <f t="shared" si="241"/>
        <v>10</v>
      </c>
      <c r="J276" s="206">
        <f t="shared" si="242"/>
        <v>5</v>
      </c>
      <c r="K276" s="206">
        <f t="shared" si="243"/>
        <v>35</v>
      </c>
      <c r="L276" s="166">
        <v>240</v>
      </c>
      <c r="M276" s="206">
        <f t="shared" si="244"/>
        <v>96</v>
      </c>
      <c r="N276" s="206">
        <f t="shared" si="245"/>
        <v>24</v>
      </c>
      <c r="O276" s="206">
        <f t="shared" si="246"/>
        <v>24</v>
      </c>
      <c r="P276" s="206">
        <f t="shared" si="247"/>
        <v>12</v>
      </c>
      <c r="Q276" s="206">
        <f t="shared" si="248"/>
        <v>84</v>
      </c>
      <c r="R276" s="166">
        <v>240</v>
      </c>
      <c r="S276" s="206">
        <f t="shared" si="249"/>
        <v>96</v>
      </c>
      <c r="T276" s="206">
        <f t="shared" si="250"/>
        <v>24</v>
      </c>
      <c r="U276" s="206">
        <f t="shared" si="251"/>
        <v>24</v>
      </c>
      <c r="V276" s="206">
        <f t="shared" si="252"/>
        <v>12</v>
      </c>
      <c r="W276" s="206">
        <f t="shared" si="253"/>
        <v>84</v>
      </c>
      <c r="X276" s="166">
        <v>240</v>
      </c>
      <c r="Y276" s="206">
        <f t="shared" si="254"/>
        <v>96</v>
      </c>
      <c r="Z276" s="206">
        <f t="shared" si="255"/>
        <v>24</v>
      </c>
      <c r="AA276" s="206">
        <f t="shared" si="256"/>
        <v>24</v>
      </c>
      <c r="AB276" s="206">
        <f t="shared" si="257"/>
        <v>12</v>
      </c>
      <c r="AC276" s="206">
        <f t="shared" si="258"/>
        <v>84</v>
      </c>
      <c r="AD276" s="166">
        <v>320</v>
      </c>
      <c r="AE276" s="206">
        <f t="shared" si="259"/>
        <v>128</v>
      </c>
      <c r="AF276" s="206">
        <f t="shared" si="260"/>
        <v>32</v>
      </c>
      <c r="AG276" s="206">
        <f t="shared" si="261"/>
        <v>32</v>
      </c>
      <c r="AH276" s="206">
        <f t="shared" si="262"/>
        <v>16</v>
      </c>
      <c r="AI276" s="206">
        <f t="shared" si="263"/>
        <v>112</v>
      </c>
      <c r="AJ276" s="208"/>
      <c r="AK276" s="95"/>
      <c r="AL276" s="12"/>
    </row>
    <row r="277" spans="1:38" s="5" customFormat="1" ht="12" customHeight="1">
      <c r="A277" s="273"/>
      <c r="B277" s="157" t="s">
        <v>22</v>
      </c>
      <c r="C277" s="273"/>
      <c r="D277" s="197">
        <v>42</v>
      </c>
      <c r="E277" s="167">
        <f t="shared" si="235"/>
        <v>2850</v>
      </c>
      <c r="F277" s="166">
        <v>350</v>
      </c>
      <c r="G277" s="206">
        <f t="shared" si="239"/>
        <v>140</v>
      </c>
      <c r="H277" s="206">
        <f t="shared" si="240"/>
        <v>35</v>
      </c>
      <c r="I277" s="206">
        <f t="shared" si="241"/>
        <v>35</v>
      </c>
      <c r="J277" s="206">
        <f t="shared" si="242"/>
        <v>17.5</v>
      </c>
      <c r="K277" s="206">
        <f t="shared" si="243"/>
        <v>122.49999999999999</v>
      </c>
      <c r="L277" s="166">
        <v>580</v>
      </c>
      <c r="M277" s="206">
        <f t="shared" si="244"/>
        <v>232</v>
      </c>
      <c r="N277" s="206">
        <f t="shared" si="245"/>
        <v>58</v>
      </c>
      <c r="O277" s="206">
        <f t="shared" si="246"/>
        <v>58</v>
      </c>
      <c r="P277" s="206">
        <f t="shared" si="247"/>
        <v>29</v>
      </c>
      <c r="Q277" s="206">
        <f t="shared" si="248"/>
        <v>203</v>
      </c>
      <c r="R277" s="166">
        <v>640</v>
      </c>
      <c r="S277" s="206">
        <f t="shared" si="249"/>
        <v>256</v>
      </c>
      <c r="T277" s="206">
        <f t="shared" si="250"/>
        <v>64</v>
      </c>
      <c r="U277" s="206">
        <f t="shared" si="251"/>
        <v>64</v>
      </c>
      <c r="V277" s="206">
        <f t="shared" si="252"/>
        <v>32</v>
      </c>
      <c r="W277" s="206">
        <f t="shared" si="253"/>
        <v>224</v>
      </c>
      <c r="X277" s="166">
        <v>640</v>
      </c>
      <c r="Y277" s="206">
        <f t="shared" si="254"/>
        <v>256</v>
      </c>
      <c r="Z277" s="206">
        <f t="shared" si="255"/>
        <v>64</v>
      </c>
      <c r="AA277" s="206">
        <f t="shared" si="256"/>
        <v>64</v>
      </c>
      <c r="AB277" s="206">
        <f t="shared" si="257"/>
        <v>32</v>
      </c>
      <c r="AC277" s="206">
        <f t="shared" si="258"/>
        <v>224</v>
      </c>
      <c r="AD277" s="166">
        <v>640</v>
      </c>
      <c r="AE277" s="206">
        <f t="shared" si="259"/>
        <v>256</v>
      </c>
      <c r="AF277" s="206">
        <f t="shared" si="260"/>
        <v>64</v>
      </c>
      <c r="AG277" s="206">
        <f t="shared" si="261"/>
        <v>64</v>
      </c>
      <c r="AH277" s="206">
        <f t="shared" si="262"/>
        <v>32</v>
      </c>
      <c r="AI277" s="206">
        <f t="shared" si="263"/>
        <v>224</v>
      </c>
      <c r="AJ277" s="208"/>
      <c r="AK277" s="95"/>
      <c r="AL277" s="12"/>
    </row>
    <row r="278" spans="1:38" s="5" customFormat="1" ht="12" customHeight="1">
      <c r="A278" s="273"/>
      <c r="B278" s="157" t="s">
        <v>23</v>
      </c>
      <c r="C278" s="273"/>
      <c r="D278" s="197">
        <v>11</v>
      </c>
      <c r="E278" s="167">
        <f t="shared" si="235"/>
        <v>850</v>
      </c>
      <c r="F278" s="166">
        <v>50</v>
      </c>
      <c r="G278" s="206">
        <f t="shared" si="239"/>
        <v>20</v>
      </c>
      <c r="H278" s="206">
        <f t="shared" si="240"/>
        <v>5</v>
      </c>
      <c r="I278" s="206">
        <f t="shared" si="241"/>
        <v>5</v>
      </c>
      <c r="J278" s="206">
        <f t="shared" si="242"/>
        <v>2.5</v>
      </c>
      <c r="K278" s="206">
        <f t="shared" si="243"/>
        <v>17.5</v>
      </c>
      <c r="L278" s="166">
        <v>160</v>
      </c>
      <c r="M278" s="206">
        <f t="shared" si="244"/>
        <v>64</v>
      </c>
      <c r="N278" s="206">
        <f t="shared" si="245"/>
        <v>16</v>
      </c>
      <c r="O278" s="206">
        <f t="shared" si="246"/>
        <v>16</v>
      </c>
      <c r="P278" s="206">
        <f t="shared" si="247"/>
        <v>8</v>
      </c>
      <c r="Q278" s="206">
        <f t="shared" si="248"/>
        <v>56</v>
      </c>
      <c r="R278" s="166">
        <v>160</v>
      </c>
      <c r="S278" s="206">
        <f t="shared" si="249"/>
        <v>64</v>
      </c>
      <c r="T278" s="206">
        <f t="shared" si="250"/>
        <v>16</v>
      </c>
      <c r="U278" s="206">
        <f t="shared" si="251"/>
        <v>16</v>
      </c>
      <c r="V278" s="206">
        <f t="shared" si="252"/>
        <v>8</v>
      </c>
      <c r="W278" s="206">
        <f t="shared" si="253"/>
        <v>56</v>
      </c>
      <c r="X278" s="166">
        <v>240</v>
      </c>
      <c r="Y278" s="206">
        <f t="shared" si="254"/>
        <v>96</v>
      </c>
      <c r="Z278" s="206">
        <f t="shared" si="255"/>
        <v>24</v>
      </c>
      <c r="AA278" s="206">
        <f t="shared" si="256"/>
        <v>24</v>
      </c>
      <c r="AB278" s="206">
        <f t="shared" si="257"/>
        <v>12</v>
      </c>
      <c r="AC278" s="206">
        <f t="shared" si="258"/>
        <v>84</v>
      </c>
      <c r="AD278" s="166">
        <v>240</v>
      </c>
      <c r="AE278" s="206">
        <f t="shared" si="259"/>
        <v>96</v>
      </c>
      <c r="AF278" s="206">
        <f t="shared" si="260"/>
        <v>24</v>
      </c>
      <c r="AG278" s="206">
        <f t="shared" si="261"/>
        <v>24</v>
      </c>
      <c r="AH278" s="206">
        <f t="shared" si="262"/>
        <v>12</v>
      </c>
      <c r="AI278" s="206">
        <f t="shared" si="263"/>
        <v>84</v>
      </c>
      <c r="AJ278" s="208"/>
      <c r="AK278" s="95"/>
      <c r="AL278" s="12"/>
    </row>
    <row r="279" spans="1:38" s="5" customFormat="1" ht="12" customHeight="1">
      <c r="A279" s="273"/>
      <c r="B279" s="157" t="s">
        <v>24</v>
      </c>
      <c r="C279" s="273"/>
      <c r="D279" s="197">
        <v>11</v>
      </c>
      <c r="E279" s="167">
        <f t="shared" si="235"/>
        <v>790</v>
      </c>
      <c r="F279" s="166">
        <v>100</v>
      </c>
      <c r="G279" s="206">
        <f t="shared" si="239"/>
        <v>40</v>
      </c>
      <c r="H279" s="206">
        <f t="shared" si="240"/>
        <v>10</v>
      </c>
      <c r="I279" s="206">
        <f t="shared" si="241"/>
        <v>10</v>
      </c>
      <c r="J279" s="206">
        <f t="shared" si="242"/>
        <v>5</v>
      </c>
      <c r="K279" s="206">
        <f t="shared" si="243"/>
        <v>35</v>
      </c>
      <c r="L279" s="166">
        <v>130</v>
      </c>
      <c r="M279" s="206">
        <f t="shared" si="244"/>
        <v>52</v>
      </c>
      <c r="N279" s="206">
        <f t="shared" si="245"/>
        <v>13</v>
      </c>
      <c r="O279" s="206">
        <f t="shared" si="246"/>
        <v>13</v>
      </c>
      <c r="P279" s="206">
        <f t="shared" si="247"/>
        <v>6.5</v>
      </c>
      <c r="Q279" s="206">
        <f t="shared" si="248"/>
        <v>45.5</v>
      </c>
      <c r="R279" s="166">
        <v>160</v>
      </c>
      <c r="S279" s="206">
        <f t="shared" si="249"/>
        <v>64</v>
      </c>
      <c r="T279" s="206">
        <f t="shared" si="250"/>
        <v>16</v>
      </c>
      <c r="U279" s="206">
        <f t="shared" si="251"/>
        <v>16</v>
      </c>
      <c r="V279" s="206">
        <f t="shared" si="252"/>
        <v>8</v>
      </c>
      <c r="W279" s="206">
        <f t="shared" si="253"/>
        <v>56</v>
      </c>
      <c r="X279" s="166">
        <v>160</v>
      </c>
      <c r="Y279" s="206">
        <f t="shared" si="254"/>
        <v>64</v>
      </c>
      <c r="Z279" s="206">
        <f t="shared" si="255"/>
        <v>16</v>
      </c>
      <c r="AA279" s="206">
        <f t="shared" si="256"/>
        <v>16</v>
      </c>
      <c r="AB279" s="206">
        <f t="shared" si="257"/>
        <v>8</v>
      </c>
      <c r="AC279" s="206">
        <f t="shared" si="258"/>
        <v>56</v>
      </c>
      <c r="AD279" s="166">
        <v>240</v>
      </c>
      <c r="AE279" s="206">
        <f t="shared" si="259"/>
        <v>96</v>
      </c>
      <c r="AF279" s="206">
        <f t="shared" si="260"/>
        <v>24</v>
      </c>
      <c r="AG279" s="206">
        <f t="shared" si="261"/>
        <v>24</v>
      </c>
      <c r="AH279" s="206">
        <f t="shared" si="262"/>
        <v>12</v>
      </c>
      <c r="AI279" s="206">
        <f t="shared" si="263"/>
        <v>84</v>
      </c>
      <c r="AJ279" s="208"/>
      <c r="AK279" s="95"/>
      <c r="AL279" s="12"/>
    </row>
    <row r="280" spans="1:38" s="5" customFormat="1" ht="12" customHeight="1">
      <c r="A280" s="273"/>
      <c r="B280" s="157" t="s">
        <v>25</v>
      </c>
      <c r="C280" s="273"/>
      <c r="D280" s="197">
        <v>19</v>
      </c>
      <c r="E280" s="167">
        <f t="shared" si="235"/>
        <v>1310</v>
      </c>
      <c r="F280" s="166">
        <v>200</v>
      </c>
      <c r="G280" s="206">
        <f t="shared" si="239"/>
        <v>80</v>
      </c>
      <c r="H280" s="206">
        <f t="shared" si="240"/>
        <v>20</v>
      </c>
      <c r="I280" s="206">
        <f t="shared" si="241"/>
        <v>20</v>
      </c>
      <c r="J280" s="206">
        <f t="shared" si="242"/>
        <v>10</v>
      </c>
      <c r="K280" s="206">
        <f t="shared" si="243"/>
        <v>70</v>
      </c>
      <c r="L280" s="166">
        <v>230</v>
      </c>
      <c r="M280" s="206">
        <f t="shared" si="244"/>
        <v>92</v>
      </c>
      <c r="N280" s="206">
        <f t="shared" si="245"/>
        <v>23</v>
      </c>
      <c r="O280" s="206">
        <f t="shared" si="246"/>
        <v>23</v>
      </c>
      <c r="P280" s="206">
        <f t="shared" si="247"/>
        <v>11.5</v>
      </c>
      <c r="Q280" s="206">
        <f t="shared" si="248"/>
        <v>80.5</v>
      </c>
      <c r="R280" s="166">
        <v>240</v>
      </c>
      <c r="S280" s="206">
        <f t="shared" si="249"/>
        <v>96</v>
      </c>
      <c r="T280" s="206">
        <f t="shared" si="250"/>
        <v>24</v>
      </c>
      <c r="U280" s="206">
        <f t="shared" si="251"/>
        <v>24</v>
      </c>
      <c r="V280" s="206">
        <f t="shared" si="252"/>
        <v>12</v>
      </c>
      <c r="W280" s="206">
        <f t="shared" si="253"/>
        <v>84</v>
      </c>
      <c r="X280" s="166">
        <v>320</v>
      </c>
      <c r="Y280" s="206">
        <f t="shared" si="254"/>
        <v>128</v>
      </c>
      <c r="Z280" s="206">
        <f t="shared" si="255"/>
        <v>32</v>
      </c>
      <c r="AA280" s="206">
        <f t="shared" si="256"/>
        <v>32</v>
      </c>
      <c r="AB280" s="206">
        <f t="shared" si="257"/>
        <v>16</v>
      </c>
      <c r="AC280" s="206">
        <f t="shared" si="258"/>
        <v>112</v>
      </c>
      <c r="AD280" s="166">
        <v>320</v>
      </c>
      <c r="AE280" s="206">
        <f t="shared" si="259"/>
        <v>128</v>
      </c>
      <c r="AF280" s="206">
        <f t="shared" si="260"/>
        <v>32</v>
      </c>
      <c r="AG280" s="206">
        <f t="shared" si="261"/>
        <v>32</v>
      </c>
      <c r="AH280" s="206">
        <f t="shared" si="262"/>
        <v>16</v>
      </c>
      <c r="AI280" s="206">
        <f t="shared" si="263"/>
        <v>112</v>
      </c>
      <c r="AJ280" s="208"/>
      <c r="AK280" s="95"/>
      <c r="AL280" s="12"/>
    </row>
    <row r="281" spans="1:38" s="5" customFormat="1" ht="12" customHeight="1">
      <c r="A281" s="273"/>
      <c r="B281" s="157" t="s">
        <v>26</v>
      </c>
      <c r="C281" s="273"/>
      <c r="D281" s="197">
        <v>20</v>
      </c>
      <c r="E281" s="167">
        <f t="shared" si="235"/>
        <v>1300</v>
      </c>
      <c r="F281" s="166">
        <v>200</v>
      </c>
      <c r="G281" s="206">
        <f t="shared" si="239"/>
        <v>80</v>
      </c>
      <c r="H281" s="206">
        <f t="shared" si="240"/>
        <v>20</v>
      </c>
      <c r="I281" s="206">
        <f t="shared" si="241"/>
        <v>20</v>
      </c>
      <c r="J281" s="206">
        <f t="shared" si="242"/>
        <v>10</v>
      </c>
      <c r="K281" s="206">
        <f t="shared" si="243"/>
        <v>70</v>
      </c>
      <c r="L281" s="166">
        <v>200</v>
      </c>
      <c r="M281" s="206">
        <f t="shared" si="244"/>
        <v>80</v>
      </c>
      <c r="N281" s="206">
        <f t="shared" si="245"/>
        <v>20</v>
      </c>
      <c r="O281" s="206">
        <f t="shared" si="246"/>
        <v>20</v>
      </c>
      <c r="P281" s="206">
        <f t="shared" si="247"/>
        <v>10</v>
      </c>
      <c r="Q281" s="206">
        <f t="shared" si="248"/>
        <v>70</v>
      </c>
      <c r="R281" s="166">
        <v>260</v>
      </c>
      <c r="S281" s="206">
        <f t="shared" si="249"/>
        <v>104</v>
      </c>
      <c r="T281" s="206">
        <f t="shared" si="250"/>
        <v>26</v>
      </c>
      <c r="U281" s="206">
        <f t="shared" si="251"/>
        <v>26</v>
      </c>
      <c r="V281" s="206">
        <f t="shared" si="252"/>
        <v>13</v>
      </c>
      <c r="W281" s="206">
        <f t="shared" si="253"/>
        <v>91</v>
      </c>
      <c r="X281" s="166">
        <v>320</v>
      </c>
      <c r="Y281" s="206">
        <f t="shared" si="254"/>
        <v>128</v>
      </c>
      <c r="Z281" s="206">
        <f t="shared" si="255"/>
        <v>32</v>
      </c>
      <c r="AA281" s="206">
        <f t="shared" si="256"/>
        <v>32</v>
      </c>
      <c r="AB281" s="206">
        <f t="shared" si="257"/>
        <v>16</v>
      </c>
      <c r="AC281" s="206">
        <f t="shared" si="258"/>
        <v>112</v>
      </c>
      <c r="AD281" s="166">
        <v>320</v>
      </c>
      <c r="AE281" s="206">
        <f t="shared" si="259"/>
        <v>128</v>
      </c>
      <c r="AF281" s="206">
        <f t="shared" si="260"/>
        <v>32</v>
      </c>
      <c r="AG281" s="206">
        <f t="shared" si="261"/>
        <v>32</v>
      </c>
      <c r="AH281" s="206">
        <f t="shared" si="262"/>
        <v>16</v>
      </c>
      <c r="AI281" s="206">
        <f t="shared" si="263"/>
        <v>112</v>
      </c>
      <c r="AJ281" s="208"/>
      <c r="AK281" s="95"/>
      <c r="AL281" s="12"/>
    </row>
    <row r="282" spans="1:38" s="5" customFormat="1" ht="12" customHeight="1">
      <c r="A282" s="273"/>
      <c r="B282" s="157" t="s">
        <v>27</v>
      </c>
      <c r="C282" s="273"/>
      <c r="D282" s="197">
        <v>33</v>
      </c>
      <c r="E282" s="167">
        <f t="shared" si="235"/>
        <v>2100</v>
      </c>
      <c r="F282" s="166">
        <v>200</v>
      </c>
      <c r="G282" s="206">
        <f t="shared" si="239"/>
        <v>80</v>
      </c>
      <c r="H282" s="206">
        <f t="shared" si="240"/>
        <v>20</v>
      </c>
      <c r="I282" s="206">
        <f t="shared" si="241"/>
        <v>20</v>
      </c>
      <c r="J282" s="206">
        <f t="shared" si="242"/>
        <v>10</v>
      </c>
      <c r="K282" s="206">
        <f t="shared" si="243"/>
        <v>70</v>
      </c>
      <c r="L282" s="166">
        <v>300</v>
      </c>
      <c r="M282" s="206">
        <f t="shared" si="244"/>
        <v>120</v>
      </c>
      <c r="N282" s="206">
        <f t="shared" si="245"/>
        <v>30</v>
      </c>
      <c r="O282" s="206">
        <f t="shared" si="246"/>
        <v>30</v>
      </c>
      <c r="P282" s="206">
        <f t="shared" si="247"/>
        <v>15</v>
      </c>
      <c r="Q282" s="206">
        <f t="shared" si="248"/>
        <v>105</v>
      </c>
      <c r="R282" s="166">
        <v>480</v>
      </c>
      <c r="S282" s="206">
        <f t="shared" si="249"/>
        <v>192</v>
      </c>
      <c r="T282" s="206">
        <f t="shared" si="250"/>
        <v>48</v>
      </c>
      <c r="U282" s="206">
        <f t="shared" si="251"/>
        <v>48</v>
      </c>
      <c r="V282" s="206">
        <f t="shared" si="252"/>
        <v>24</v>
      </c>
      <c r="W282" s="206">
        <f t="shared" si="253"/>
        <v>168</v>
      </c>
      <c r="X282" s="166">
        <v>560</v>
      </c>
      <c r="Y282" s="206">
        <f t="shared" si="254"/>
        <v>224</v>
      </c>
      <c r="Z282" s="206">
        <f t="shared" si="255"/>
        <v>56</v>
      </c>
      <c r="AA282" s="206">
        <f t="shared" si="256"/>
        <v>56</v>
      </c>
      <c r="AB282" s="206">
        <f t="shared" si="257"/>
        <v>28</v>
      </c>
      <c r="AC282" s="206">
        <f t="shared" si="258"/>
        <v>196</v>
      </c>
      <c r="AD282" s="166">
        <v>560</v>
      </c>
      <c r="AE282" s="206">
        <f t="shared" si="259"/>
        <v>224</v>
      </c>
      <c r="AF282" s="206">
        <f t="shared" si="260"/>
        <v>56</v>
      </c>
      <c r="AG282" s="206">
        <f t="shared" si="261"/>
        <v>56</v>
      </c>
      <c r="AH282" s="206">
        <f t="shared" si="262"/>
        <v>28</v>
      </c>
      <c r="AI282" s="206">
        <f t="shared" si="263"/>
        <v>196</v>
      </c>
      <c r="AJ282" s="208"/>
      <c r="AK282" s="95"/>
      <c r="AL282" s="12"/>
    </row>
    <row r="283" spans="1:38" s="5" customFormat="1" ht="12" customHeight="1">
      <c r="A283" s="273"/>
      <c r="B283" s="157" t="s">
        <v>28</v>
      </c>
      <c r="C283" s="273"/>
      <c r="D283" s="197">
        <v>10</v>
      </c>
      <c r="E283" s="167">
        <f t="shared" si="235"/>
        <v>800</v>
      </c>
      <c r="F283" s="166">
        <v>160</v>
      </c>
      <c r="G283" s="206">
        <f t="shared" si="239"/>
        <v>64</v>
      </c>
      <c r="H283" s="206">
        <f t="shared" si="240"/>
        <v>16</v>
      </c>
      <c r="I283" s="206">
        <f t="shared" si="241"/>
        <v>16</v>
      </c>
      <c r="J283" s="206">
        <f t="shared" si="242"/>
        <v>8</v>
      </c>
      <c r="K283" s="206">
        <f t="shared" si="243"/>
        <v>56</v>
      </c>
      <c r="L283" s="166">
        <v>160</v>
      </c>
      <c r="M283" s="206">
        <f t="shared" si="244"/>
        <v>64</v>
      </c>
      <c r="N283" s="206">
        <f t="shared" si="245"/>
        <v>16</v>
      </c>
      <c r="O283" s="206">
        <f t="shared" si="246"/>
        <v>16</v>
      </c>
      <c r="P283" s="206">
        <f t="shared" si="247"/>
        <v>8</v>
      </c>
      <c r="Q283" s="206">
        <f t="shared" si="248"/>
        <v>56</v>
      </c>
      <c r="R283" s="166">
        <v>160</v>
      </c>
      <c r="S283" s="206">
        <f t="shared" si="249"/>
        <v>64</v>
      </c>
      <c r="T283" s="206">
        <f t="shared" si="250"/>
        <v>16</v>
      </c>
      <c r="U283" s="206">
        <f t="shared" si="251"/>
        <v>16</v>
      </c>
      <c r="V283" s="206">
        <f t="shared" si="252"/>
        <v>8</v>
      </c>
      <c r="W283" s="206">
        <f t="shared" si="253"/>
        <v>56</v>
      </c>
      <c r="X283" s="166">
        <v>160</v>
      </c>
      <c r="Y283" s="206">
        <f t="shared" si="254"/>
        <v>64</v>
      </c>
      <c r="Z283" s="206">
        <f t="shared" si="255"/>
        <v>16</v>
      </c>
      <c r="AA283" s="206">
        <f t="shared" si="256"/>
        <v>16</v>
      </c>
      <c r="AB283" s="206">
        <f t="shared" si="257"/>
        <v>8</v>
      </c>
      <c r="AC283" s="206">
        <f t="shared" si="258"/>
        <v>56</v>
      </c>
      <c r="AD283" s="166">
        <v>160</v>
      </c>
      <c r="AE283" s="206">
        <f t="shared" si="259"/>
        <v>64</v>
      </c>
      <c r="AF283" s="206">
        <f t="shared" si="260"/>
        <v>16</v>
      </c>
      <c r="AG283" s="206">
        <f t="shared" si="261"/>
        <v>16</v>
      </c>
      <c r="AH283" s="206">
        <f t="shared" si="262"/>
        <v>8</v>
      </c>
      <c r="AI283" s="206">
        <f t="shared" si="263"/>
        <v>56</v>
      </c>
      <c r="AJ283" s="208"/>
      <c r="AK283" s="95"/>
      <c r="AL283" s="12"/>
    </row>
    <row r="284" spans="1:38" s="5" customFormat="1" ht="12" customHeight="1">
      <c r="A284" s="273"/>
      <c r="B284" s="157" t="s">
        <v>29</v>
      </c>
      <c r="C284" s="273"/>
      <c r="D284" s="197">
        <v>18</v>
      </c>
      <c r="E284" s="167">
        <f t="shared" si="235"/>
        <v>990</v>
      </c>
      <c r="F284" s="166">
        <v>150</v>
      </c>
      <c r="G284" s="206">
        <f t="shared" si="239"/>
        <v>60</v>
      </c>
      <c r="H284" s="206">
        <f t="shared" si="240"/>
        <v>15</v>
      </c>
      <c r="I284" s="206">
        <f t="shared" si="241"/>
        <v>15</v>
      </c>
      <c r="J284" s="206">
        <f t="shared" si="242"/>
        <v>7.5</v>
      </c>
      <c r="K284" s="206">
        <f t="shared" si="243"/>
        <v>52.5</v>
      </c>
      <c r="L284" s="166">
        <v>200</v>
      </c>
      <c r="M284" s="206">
        <f t="shared" si="244"/>
        <v>80</v>
      </c>
      <c r="N284" s="206">
        <f t="shared" si="245"/>
        <v>20</v>
      </c>
      <c r="O284" s="206">
        <f t="shared" si="246"/>
        <v>20</v>
      </c>
      <c r="P284" s="206">
        <f t="shared" si="247"/>
        <v>10</v>
      </c>
      <c r="Q284" s="206">
        <f t="shared" si="248"/>
        <v>70</v>
      </c>
      <c r="R284" s="166">
        <v>240</v>
      </c>
      <c r="S284" s="206">
        <f t="shared" si="249"/>
        <v>96</v>
      </c>
      <c r="T284" s="206">
        <f t="shared" si="250"/>
        <v>24</v>
      </c>
      <c r="U284" s="206">
        <f t="shared" si="251"/>
        <v>24</v>
      </c>
      <c r="V284" s="206">
        <f t="shared" si="252"/>
        <v>12</v>
      </c>
      <c r="W284" s="206">
        <f t="shared" si="253"/>
        <v>84</v>
      </c>
      <c r="X284" s="166">
        <v>240</v>
      </c>
      <c r="Y284" s="206">
        <f t="shared" si="254"/>
        <v>96</v>
      </c>
      <c r="Z284" s="206">
        <f t="shared" si="255"/>
        <v>24</v>
      </c>
      <c r="AA284" s="206">
        <f t="shared" si="256"/>
        <v>24</v>
      </c>
      <c r="AB284" s="206">
        <f t="shared" si="257"/>
        <v>12</v>
      </c>
      <c r="AC284" s="206">
        <f t="shared" si="258"/>
        <v>84</v>
      </c>
      <c r="AD284" s="166">
        <v>160</v>
      </c>
      <c r="AE284" s="206">
        <f t="shared" si="259"/>
        <v>64</v>
      </c>
      <c r="AF284" s="206">
        <f t="shared" si="260"/>
        <v>16</v>
      </c>
      <c r="AG284" s="206">
        <f t="shared" si="261"/>
        <v>16</v>
      </c>
      <c r="AH284" s="206">
        <f t="shared" si="262"/>
        <v>8</v>
      </c>
      <c r="AI284" s="206">
        <f t="shared" si="263"/>
        <v>56</v>
      </c>
      <c r="AJ284" s="208"/>
      <c r="AK284" s="95"/>
      <c r="AL284" s="12"/>
    </row>
    <row r="285" spans="1:38" s="5" customFormat="1" ht="12" customHeight="1">
      <c r="A285" s="273"/>
      <c r="B285" s="157" t="s">
        <v>31</v>
      </c>
      <c r="C285" s="273"/>
      <c r="D285" s="197">
        <v>2</v>
      </c>
      <c r="E285" s="167">
        <f t="shared" si="235"/>
        <v>160</v>
      </c>
      <c r="F285" s="166"/>
      <c r="G285" s="206"/>
      <c r="H285" s="206"/>
      <c r="I285" s="206"/>
      <c r="J285" s="206"/>
      <c r="K285" s="206"/>
      <c r="L285" s="166"/>
      <c r="M285" s="206"/>
      <c r="N285" s="206"/>
      <c r="O285" s="206"/>
      <c r="P285" s="206"/>
      <c r="Q285" s="206"/>
      <c r="R285" s="166"/>
      <c r="S285" s="206"/>
      <c r="T285" s="206"/>
      <c r="U285" s="206"/>
      <c r="V285" s="206"/>
      <c r="W285" s="206"/>
      <c r="X285" s="166">
        <v>80</v>
      </c>
      <c r="Y285" s="206">
        <f t="shared" si="254"/>
        <v>32</v>
      </c>
      <c r="Z285" s="206">
        <f t="shared" si="255"/>
        <v>8</v>
      </c>
      <c r="AA285" s="206">
        <f t="shared" si="256"/>
        <v>8</v>
      </c>
      <c r="AB285" s="206">
        <f t="shared" si="257"/>
        <v>4</v>
      </c>
      <c r="AC285" s="206">
        <f t="shared" si="258"/>
        <v>28</v>
      </c>
      <c r="AD285" s="166">
        <v>80</v>
      </c>
      <c r="AE285" s="206">
        <f t="shared" si="259"/>
        <v>32</v>
      </c>
      <c r="AF285" s="206">
        <f t="shared" si="260"/>
        <v>8</v>
      </c>
      <c r="AG285" s="206">
        <f t="shared" si="261"/>
        <v>8</v>
      </c>
      <c r="AH285" s="206">
        <f t="shared" si="262"/>
        <v>4</v>
      </c>
      <c r="AI285" s="206">
        <f t="shared" si="263"/>
        <v>28</v>
      </c>
      <c r="AJ285" s="208"/>
      <c r="AK285" s="95"/>
      <c r="AL285" s="12"/>
    </row>
    <row r="286" spans="1:38" s="5" customFormat="1" ht="12" customHeight="1">
      <c r="A286" s="273"/>
      <c r="B286" s="157" t="s">
        <v>30</v>
      </c>
      <c r="C286" s="273"/>
      <c r="D286" s="197">
        <v>17</v>
      </c>
      <c r="E286" s="167">
        <f t="shared" si="235"/>
        <v>1180</v>
      </c>
      <c r="F286" s="166">
        <v>150</v>
      </c>
      <c r="G286" s="206">
        <f t="shared" si="239"/>
        <v>60</v>
      </c>
      <c r="H286" s="206">
        <f t="shared" si="240"/>
        <v>15</v>
      </c>
      <c r="I286" s="206">
        <f t="shared" si="241"/>
        <v>15</v>
      </c>
      <c r="J286" s="206">
        <f t="shared" si="242"/>
        <v>7.5</v>
      </c>
      <c r="K286" s="206">
        <f t="shared" si="243"/>
        <v>52.5</v>
      </c>
      <c r="L286" s="166">
        <v>150</v>
      </c>
      <c r="M286" s="206">
        <f t="shared" si="244"/>
        <v>60</v>
      </c>
      <c r="N286" s="206">
        <f t="shared" si="245"/>
        <v>15</v>
      </c>
      <c r="O286" s="206">
        <f t="shared" si="246"/>
        <v>15</v>
      </c>
      <c r="P286" s="206">
        <f t="shared" si="247"/>
        <v>7.5</v>
      </c>
      <c r="Q286" s="206">
        <f t="shared" si="248"/>
        <v>52.5</v>
      </c>
      <c r="R286" s="166">
        <v>240</v>
      </c>
      <c r="S286" s="206">
        <f t="shared" si="249"/>
        <v>96</v>
      </c>
      <c r="T286" s="206">
        <f t="shared" si="250"/>
        <v>24</v>
      </c>
      <c r="U286" s="206">
        <f t="shared" si="251"/>
        <v>24</v>
      </c>
      <c r="V286" s="206">
        <f t="shared" si="252"/>
        <v>12</v>
      </c>
      <c r="W286" s="206">
        <f t="shared" si="253"/>
        <v>84</v>
      </c>
      <c r="X286" s="166">
        <v>320</v>
      </c>
      <c r="Y286" s="206">
        <f t="shared" si="254"/>
        <v>128</v>
      </c>
      <c r="Z286" s="206">
        <f t="shared" si="255"/>
        <v>32</v>
      </c>
      <c r="AA286" s="206">
        <f t="shared" si="256"/>
        <v>32</v>
      </c>
      <c r="AB286" s="206">
        <f t="shared" si="257"/>
        <v>16</v>
      </c>
      <c r="AC286" s="206">
        <f t="shared" si="258"/>
        <v>112</v>
      </c>
      <c r="AD286" s="166">
        <v>320</v>
      </c>
      <c r="AE286" s="206">
        <f t="shared" si="259"/>
        <v>128</v>
      </c>
      <c r="AF286" s="206">
        <f t="shared" si="260"/>
        <v>32</v>
      </c>
      <c r="AG286" s="206">
        <f t="shared" si="261"/>
        <v>32</v>
      </c>
      <c r="AH286" s="206">
        <f t="shared" si="262"/>
        <v>16</v>
      </c>
      <c r="AI286" s="206">
        <f t="shared" si="263"/>
        <v>112</v>
      </c>
      <c r="AJ286" s="208"/>
      <c r="AK286" s="95"/>
      <c r="AL286" s="12"/>
    </row>
    <row r="287" spans="1:38" s="5" customFormat="1" ht="12" customHeight="1">
      <c r="A287" s="273"/>
      <c r="B287" s="208" t="s">
        <v>32</v>
      </c>
      <c r="C287" s="273"/>
      <c r="D287" s="174">
        <v>6</v>
      </c>
      <c r="E287" s="167">
        <f t="shared" si="235"/>
        <v>480</v>
      </c>
      <c r="F287" s="166">
        <v>80</v>
      </c>
      <c r="G287" s="206">
        <f t="shared" si="239"/>
        <v>32</v>
      </c>
      <c r="H287" s="206">
        <f t="shared" si="240"/>
        <v>8</v>
      </c>
      <c r="I287" s="206">
        <f t="shared" si="241"/>
        <v>8</v>
      </c>
      <c r="J287" s="206">
        <f t="shared" si="242"/>
        <v>4</v>
      </c>
      <c r="K287" s="206">
        <f t="shared" si="243"/>
        <v>28</v>
      </c>
      <c r="L287" s="166">
        <v>80</v>
      </c>
      <c r="M287" s="206">
        <f t="shared" si="244"/>
        <v>32</v>
      </c>
      <c r="N287" s="206">
        <f t="shared" si="245"/>
        <v>8</v>
      </c>
      <c r="O287" s="206">
        <f t="shared" si="246"/>
        <v>8</v>
      </c>
      <c r="P287" s="206">
        <f t="shared" si="247"/>
        <v>4</v>
      </c>
      <c r="Q287" s="206">
        <f t="shared" si="248"/>
        <v>28</v>
      </c>
      <c r="R287" s="166">
        <v>80</v>
      </c>
      <c r="S287" s="206">
        <f t="shared" si="249"/>
        <v>32</v>
      </c>
      <c r="T287" s="206">
        <f t="shared" si="250"/>
        <v>8</v>
      </c>
      <c r="U287" s="206">
        <f t="shared" si="251"/>
        <v>8</v>
      </c>
      <c r="V287" s="206">
        <f t="shared" si="252"/>
        <v>4</v>
      </c>
      <c r="W287" s="206">
        <f t="shared" si="253"/>
        <v>28</v>
      </c>
      <c r="X287" s="166">
        <v>80</v>
      </c>
      <c r="Y287" s="206">
        <f t="shared" si="254"/>
        <v>32</v>
      </c>
      <c r="Z287" s="206">
        <f t="shared" si="255"/>
        <v>8</v>
      </c>
      <c r="AA287" s="206">
        <f t="shared" si="256"/>
        <v>8</v>
      </c>
      <c r="AB287" s="206">
        <f t="shared" si="257"/>
        <v>4</v>
      </c>
      <c r="AC287" s="206">
        <f t="shared" si="258"/>
        <v>28</v>
      </c>
      <c r="AD287" s="166">
        <v>160</v>
      </c>
      <c r="AE287" s="206">
        <f t="shared" si="259"/>
        <v>64</v>
      </c>
      <c r="AF287" s="206">
        <f t="shared" si="260"/>
        <v>16</v>
      </c>
      <c r="AG287" s="206">
        <f t="shared" si="261"/>
        <v>16</v>
      </c>
      <c r="AH287" s="206">
        <f t="shared" si="262"/>
        <v>8</v>
      </c>
      <c r="AI287" s="206">
        <f t="shared" si="263"/>
        <v>56</v>
      </c>
      <c r="AJ287" s="208"/>
      <c r="AK287" s="95"/>
      <c r="AL287" s="12"/>
    </row>
    <row r="288" spans="1:38" s="5" customFormat="1" ht="12" customHeight="1">
      <c r="A288" s="273"/>
      <c r="B288" s="208" t="s">
        <v>129</v>
      </c>
      <c r="C288" s="273"/>
      <c r="D288" s="174">
        <v>2</v>
      </c>
      <c r="E288" s="167">
        <f t="shared" si="235"/>
        <v>160</v>
      </c>
      <c r="F288" s="166"/>
      <c r="G288" s="206"/>
      <c r="H288" s="206"/>
      <c r="I288" s="206"/>
      <c r="J288" s="206"/>
      <c r="K288" s="206"/>
      <c r="L288" s="166"/>
      <c r="M288" s="206"/>
      <c r="N288" s="206"/>
      <c r="O288" s="206"/>
      <c r="P288" s="206"/>
      <c r="Q288" s="206"/>
      <c r="R288" s="166"/>
      <c r="S288" s="206"/>
      <c r="T288" s="206"/>
      <c r="U288" s="206"/>
      <c r="V288" s="206"/>
      <c r="W288" s="206"/>
      <c r="X288" s="166">
        <v>80</v>
      </c>
      <c r="Y288" s="206">
        <f t="shared" si="254"/>
        <v>32</v>
      </c>
      <c r="Z288" s="206">
        <f t="shared" si="255"/>
        <v>8</v>
      </c>
      <c r="AA288" s="206">
        <f t="shared" si="256"/>
        <v>8</v>
      </c>
      <c r="AB288" s="206">
        <f t="shared" si="257"/>
        <v>4</v>
      </c>
      <c r="AC288" s="206">
        <f t="shared" si="258"/>
        <v>28</v>
      </c>
      <c r="AD288" s="166">
        <v>80</v>
      </c>
      <c r="AE288" s="206">
        <f t="shared" si="259"/>
        <v>32</v>
      </c>
      <c r="AF288" s="206">
        <f t="shared" si="260"/>
        <v>8</v>
      </c>
      <c r="AG288" s="206">
        <f t="shared" si="261"/>
        <v>8</v>
      </c>
      <c r="AH288" s="206">
        <f t="shared" si="262"/>
        <v>4</v>
      </c>
      <c r="AI288" s="206">
        <f t="shared" si="263"/>
        <v>28</v>
      </c>
      <c r="AJ288" s="208"/>
      <c r="AK288" s="95"/>
      <c r="AL288" s="12"/>
    </row>
    <row r="289" spans="1:38" s="5" customFormat="1" ht="12" customHeight="1">
      <c r="A289" s="273"/>
      <c r="B289" s="208" t="s">
        <v>130</v>
      </c>
      <c r="C289" s="273"/>
      <c r="D289" s="174">
        <v>6</v>
      </c>
      <c r="E289" s="167">
        <f t="shared" si="235"/>
        <v>390</v>
      </c>
      <c r="F289" s="166"/>
      <c r="G289" s="206"/>
      <c r="H289" s="206"/>
      <c r="I289" s="206"/>
      <c r="J289" s="206"/>
      <c r="K289" s="206"/>
      <c r="L289" s="166">
        <v>50</v>
      </c>
      <c r="M289" s="206">
        <f t="shared" si="244"/>
        <v>20</v>
      </c>
      <c r="N289" s="206">
        <f t="shared" si="245"/>
        <v>5</v>
      </c>
      <c r="O289" s="206">
        <f t="shared" si="246"/>
        <v>5</v>
      </c>
      <c r="P289" s="206">
        <f t="shared" si="247"/>
        <v>2.5</v>
      </c>
      <c r="Q289" s="206">
        <f t="shared" si="248"/>
        <v>17.5</v>
      </c>
      <c r="R289" s="166">
        <v>100</v>
      </c>
      <c r="S289" s="206">
        <f t="shared" si="249"/>
        <v>40</v>
      </c>
      <c r="T289" s="206">
        <f t="shared" si="250"/>
        <v>10</v>
      </c>
      <c r="U289" s="206">
        <f t="shared" si="251"/>
        <v>10</v>
      </c>
      <c r="V289" s="206">
        <f t="shared" si="252"/>
        <v>5</v>
      </c>
      <c r="W289" s="206">
        <f t="shared" si="253"/>
        <v>35</v>
      </c>
      <c r="X289" s="166">
        <v>160</v>
      </c>
      <c r="Y289" s="206">
        <f t="shared" si="254"/>
        <v>64</v>
      </c>
      <c r="Z289" s="206">
        <f t="shared" si="255"/>
        <v>16</v>
      </c>
      <c r="AA289" s="206">
        <f t="shared" si="256"/>
        <v>16</v>
      </c>
      <c r="AB289" s="206">
        <f t="shared" si="257"/>
        <v>8</v>
      </c>
      <c r="AC289" s="206">
        <f t="shared" si="258"/>
        <v>56</v>
      </c>
      <c r="AD289" s="166">
        <v>80</v>
      </c>
      <c r="AE289" s="206">
        <f t="shared" si="259"/>
        <v>32</v>
      </c>
      <c r="AF289" s="206">
        <f t="shared" si="260"/>
        <v>8</v>
      </c>
      <c r="AG289" s="206">
        <f t="shared" si="261"/>
        <v>8</v>
      </c>
      <c r="AH289" s="206">
        <f t="shared" si="262"/>
        <v>4</v>
      </c>
      <c r="AI289" s="206">
        <f t="shared" si="263"/>
        <v>28</v>
      </c>
      <c r="AJ289" s="208"/>
      <c r="AK289" s="95"/>
      <c r="AL289" s="12"/>
    </row>
    <row r="290" spans="1:38" s="5" customFormat="1" ht="12" customHeight="1">
      <c r="A290" s="273"/>
      <c r="B290" s="208" t="s">
        <v>43</v>
      </c>
      <c r="C290" s="273"/>
      <c r="D290" s="174">
        <v>2</v>
      </c>
      <c r="E290" s="167">
        <f t="shared" si="235"/>
        <v>130</v>
      </c>
      <c r="F290" s="166"/>
      <c r="G290" s="206"/>
      <c r="H290" s="206"/>
      <c r="I290" s="206"/>
      <c r="J290" s="206"/>
      <c r="K290" s="206"/>
      <c r="L290" s="166">
        <v>50</v>
      </c>
      <c r="M290" s="206">
        <f t="shared" si="244"/>
        <v>20</v>
      </c>
      <c r="N290" s="206">
        <f t="shared" si="245"/>
        <v>5</v>
      </c>
      <c r="O290" s="206">
        <f t="shared" si="246"/>
        <v>5</v>
      </c>
      <c r="P290" s="206">
        <f t="shared" si="247"/>
        <v>2.5</v>
      </c>
      <c r="Q290" s="206">
        <f t="shared" si="248"/>
        <v>17.5</v>
      </c>
      <c r="R290" s="166">
        <v>80</v>
      </c>
      <c r="S290" s="206">
        <f t="shared" si="249"/>
        <v>32</v>
      </c>
      <c r="T290" s="206">
        <f t="shared" si="250"/>
        <v>8</v>
      </c>
      <c r="U290" s="206">
        <f t="shared" si="251"/>
        <v>8</v>
      </c>
      <c r="V290" s="206">
        <f t="shared" si="252"/>
        <v>4</v>
      </c>
      <c r="W290" s="206">
        <f t="shared" si="253"/>
        <v>28</v>
      </c>
      <c r="X290" s="166"/>
      <c r="Y290" s="206"/>
      <c r="Z290" s="206"/>
      <c r="AA290" s="206"/>
      <c r="AB290" s="206"/>
      <c r="AC290" s="206"/>
      <c r="AD290" s="166"/>
      <c r="AE290" s="206"/>
      <c r="AF290" s="206"/>
      <c r="AG290" s="206"/>
      <c r="AH290" s="206"/>
      <c r="AI290" s="206"/>
      <c r="AJ290" s="208"/>
      <c r="AK290" s="95"/>
      <c r="AL290" s="12"/>
    </row>
    <row r="291" spans="1:38" s="5" customFormat="1" ht="12" customHeight="1">
      <c r="A291" s="273"/>
      <c r="B291" s="208" t="s">
        <v>33</v>
      </c>
      <c r="C291" s="273"/>
      <c r="D291" s="174">
        <v>2</v>
      </c>
      <c r="E291" s="167">
        <f t="shared" si="235"/>
        <v>160</v>
      </c>
      <c r="F291" s="166"/>
      <c r="G291" s="206"/>
      <c r="H291" s="206"/>
      <c r="I291" s="206"/>
      <c r="J291" s="206"/>
      <c r="K291" s="206"/>
      <c r="L291" s="166"/>
      <c r="M291" s="206"/>
      <c r="N291" s="206"/>
      <c r="O291" s="206"/>
      <c r="P291" s="206"/>
      <c r="Q291" s="206"/>
      <c r="R291" s="166">
        <v>80</v>
      </c>
      <c r="S291" s="206">
        <f t="shared" si="249"/>
        <v>32</v>
      </c>
      <c r="T291" s="206">
        <f t="shared" si="250"/>
        <v>8</v>
      </c>
      <c r="U291" s="206">
        <f t="shared" si="251"/>
        <v>8</v>
      </c>
      <c r="V291" s="206">
        <f t="shared" si="252"/>
        <v>4</v>
      </c>
      <c r="W291" s="206">
        <f t="shared" si="253"/>
        <v>28</v>
      </c>
      <c r="X291" s="166">
        <v>80</v>
      </c>
      <c r="Y291" s="206">
        <f t="shared" si="254"/>
        <v>32</v>
      </c>
      <c r="Z291" s="206">
        <f t="shared" si="255"/>
        <v>8</v>
      </c>
      <c r="AA291" s="206">
        <f t="shared" si="256"/>
        <v>8</v>
      </c>
      <c r="AB291" s="206">
        <f t="shared" si="257"/>
        <v>4</v>
      </c>
      <c r="AC291" s="206">
        <f t="shared" si="258"/>
        <v>28</v>
      </c>
      <c r="AD291" s="166"/>
      <c r="AE291" s="206"/>
      <c r="AF291" s="206"/>
      <c r="AG291" s="206"/>
      <c r="AH291" s="206"/>
      <c r="AI291" s="206"/>
      <c r="AJ291" s="208"/>
      <c r="AK291" s="95"/>
      <c r="AL291" s="12"/>
    </row>
    <row r="292" spans="1:40" s="9" customFormat="1" ht="12" customHeight="1">
      <c r="A292" s="273"/>
      <c r="B292" s="212" t="s">
        <v>169</v>
      </c>
      <c r="C292" s="212"/>
      <c r="D292" s="224">
        <f>SUM(D266:D291)</f>
        <v>398</v>
      </c>
      <c r="E292" s="224">
        <f aca="true" t="shared" si="264" ref="E292:AI292">SUM(E266:E291)</f>
        <v>26800</v>
      </c>
      <c r="F292" s="225">
        <f t="shared" si="264"/>
        <v>3530</v>
      </c>
      <c r="G292" s="225">
        <f t="shared" si="264"/>
        <v>1412</v>
      </c>
      <c r="H292" s="225">
        <f t="shared" si="264"/>
        <v>353</v>
      </c>
      <c r="I292" s="225">
        <f t="shared" si="264"/>
        <v>353</v>
      </c>
      <c r="J292" s="225">
        <f t="shared" si="264"/>
        <v>176.5</v>
      </c>
      <c r="K292" s="225">
        <f t="shared" si="264"/>
        <v>1235.5</v>
      </c>
      <c r="L292" s="225">
        <f t="shared" si="264"/>
        <v>4840</v>
      </c>
      <c r="M292" s="225">
        <f t="shared" si="264"/>
        <v>1936</v>
      </c>
      <c r="N292" s="225">
        <f t="shared" si="264"/>
        <v>484</v>
      </c>
      <c r="O292" s="225">
        <f t="shared" si="264"/>
        <v>484</v>
      </c>
      <c r="P292" s="225">
        <f t="shared" si="264"/>
        <v>242</v>
      </c>
      <c r="Q292" s="225">
        <f t="shared" si="264"/>
        <v>1694</v>
      </c>
      <c r="R292" s="225">
        <f t="shared" si="264"/>
        <v>5750</v>
      </c>
      <c r="S292" s="225">
        <f t="shared" si="264"/>
        <v>2300</v>
      </c>
      <c r="T292" s="225">
        <f t="shared" si="264"/>
        <v>575</v>
      </c>
      <c r="U292" s="225">
        <f t="shared" si="264"/>
        <v>575</v>
      </c>
      <c r="V292" s="225">
        <f t="shared" si="264"/>
        <v>287.5</v>
      </c>
      <c r="W292" s="225">
        <f t="shared" si="264"/>
        <v>2012.5</v>
      </c>
      <c r="X292" s="225">
        <f t="shared" si="264"/>
        <v>6410</v>
      </c>
      <c r="Y292" s="225">
        <f t="shared" si="264"/>
        <v>2564</v>
      </c>
      <c r="Z292" s="225">
        <f t="shared" si="264"/>
        <v>641</v>
      </c>
      <c r="AA292" s="225">
        <f t="shared" si="264"/>
        <v>641</v>
      </c>
      <c r="AB292" s="225">
        <f t="shared" si="264"/>
        <v>320.5</v>
      </c>
      <c r="AC292" s="225">
        <f t="shared" si="264"/>
        <v>2243.5</v>
      </c>
      <c r="AD292" s="225">
        <f t="shared" si="264"/>
        <v>6270</v>
      </c>
      <c r="AE292" s="225">
        <f t="shared" si="264"/>
        <v>2508</v>
      </c>
      <c r="AF292" s="225">
        <f t="shared" si="264"/>
        <v>627</v>
      </c>
      <c r="AG292" s="225">
        <f t="shared" si="264"/>
        <v>627</v>
      </c>
      <c r="AH292" s="225">
        <f t="shared" si="264"/>
        <v>313.5</v>
      </c>
      <c r="AI292" s="225">
        <f t="shared" si="264"/>
        <v>2194.5</v>
      </c>
      <c r="AJ292" s="224"/>
      <c r="AK292" s="124"/>
      <c r="AL292" s="79"/>
      <c r="AN292" s="34"/>
    </row>
    <row r="293" spans="1:40" s="146" customFormat="1" ht="24" customHeight="1">
      <c r="A293" s="274"/>
      <c r="B293" s="139" t="s">
        <v>109</v>
      </c>
      <c r="C293" s="140" t="s">
        <v>230</v>
      </c>
      <c r="D293" s="136">
        <v>46</v>
      </c>
      <c r="E293" s="166">
        <f t="shared" si="235"/>
        <v>3830</v>
      </c>
      <c r="F293" s="166">
        <v>1280</v>
      </c>
      <c r="G293" s="206">
        <f t="shared" si="239"/>
        <v>512</v>
      </c>
      <c r="H293" s="206"/>
      <c r="I293" s="206">
        <f aca="true" t="shared" si="265" ref="I293:I300">F293*0.1</f>
        <v>128</v>
      </c>
      <c r="J293" s="206">
        <f aca="true" t="shared" si="266" ref="J293:J300">F293*0.05</f>
        <v>64</v>
      </c>
      <c r="K293" s="206">
        <f>F293*0.45</f>
        <v>576</v>
      </c>
      <c r="L293" s="166">
        <v>1280</v>
      </c>
      <c r="M293" s="206">
        <f aca="true" t="shared" si="267" ref="M293:M300">L293*0.4</f>
        <v>512</v>
      </c>
      <c r="N293" s="206"/>
      <c r="O293" s="206">
        <f aca="true" t="shared" si="268" ref="O293:O300">L293*0.1</f>
        <v>128</v>
      </c>
      <c r="P293" s="206">
        <f aca="true" t="shared" si="269" ref="P293:P300">L293*0.05</f>
        <v>64</v>
      </c>
      <c r="Q293" s="206">
        <f>L293*0.45</f>
        <v>576</v>
      </c>
      <c r="R293" s="166">
        <v>1270</v>
      </c>
      <c r="S293" s="206">
        <f aca="true" t="shared" si="270" ref="S293:S300">R293*0.4</f>
        <v>508</v>
      </c>
      <c r="T293" s="206"/>
      <c r="U293" s="206">
        <f aca="true" t="shared" si="271" ref="U293:U300">R293*0.1</f>
        <v>127</v>
      </c>
      <c r="V293" s="206">
        <f aca="true" t="shared" si="272" ref="V293:V300">R293*0.05</f>
        <v>63.5</v>
      </c>
      <c r="W293" s="206">
        <f>R293*0.45</f>
        <v>571.5</v>
      </c>
      <c r="X293" s="166"/>
      <c r="Y293" s="206"/>
      <c r="Z293" s="206"/>
      <c r="AA293" s="206"/>
      <c r="AB293" s="206"/>
      <c r="AC293" s="206"/>
      <c r="AD293" s="166"/>
      <c r="AE293" s="206"/>
      <c r="AF293" s="206"/>
      <c r="AG293" s="206"/>
      <c r="AH293" s="206"/>
      <c r="AI293" s="206"/>
      <c r="AJ293" s="161"/>
      <c r="AK293" s="144"/>
      <c r="AL293" s="145"/>
      <c r="AN293" s="137"/>
    </row>
    <row r="294" spans="1:40" s="146" customFormat="1" ht="24" customHeight="1">
      <c r="A294" s="274"/>
      <c r="B294" s="139" t="s">
        <v>109</v>
      </c>
      <c r="C294" s="140" t="s">
        <v>110</v>
      </c>
      <c r="D294" s="136">
        <v>55</v>
      </c>
      <c r="E294" s="166">
        <f t="shared" si="235"/>
        <v>2750</v>
      </c>
      <c r="F294" s="166">
        <v>1375</v>
      </c>
      <c r="G294" s="206">
        <f t="shared" si="239"/>
        <v>550</v>
      </c>
      <c r="H294" s="206"/>
      <c r="I294" s="206">
        <f t="shared" si="265"/>
        <v>137.5</v>
      </c>
      <c r="J294" s="206">
        <f t="shared" si="266"/>
        <v>68.75</v>
      </c>
      <c r="K294" s="206">
        <f aca="true" t="shared" si="273" ref="K294:K300">F294*0.45</f>
        <v>618.75</v>
      </c>
      <c r="L294" s="166">
        <v>1375</v>
      </c>
      <c r="M294" s="206">
        <f t="shared" si="267"/>
        <v>550</v>
      </c>
      <c r="N294" s="206"/>
      <c r="O294" s="206">
        <f t="shared" si="268"/>
        <v>137.5</v>
      </c>
      <c r="P294" s="206">
        <f t="shared" si="269"/>
        <v>68.75</v>
      </c>
      <c r="Q294" s="206">
        <f aca="true" t="shared" si="274" ref="Q294:Q300">L294*0.45</f>
        <v>618.75</v>
      </c>
      <c r="R294" s="166"/>
      <c r="S294" s="206"/>
      <c r="T294" s="206"/>
      <c r="U294" s="206"/>
      <c r="V294" s="206"/>
      <c r="W294" s="206"/>
      <c r="X294" s="166"/>
      <c r="Y294" s="206"/>
      <c r="Z294" s="206"/>
      <c r="AA294" s="206"/>
      <c r="AB294" s="206"/>
      <c r="AC294" s="206"/>
      <c r="AD294" s="166"/>
      <c r="AE294" s="206"/>
      <c r="AF294" s="206"/>
      <c r="AG294" s="206"/>
      <c r="AH294" s="206"/>
      <c r="AI294" s="206"/>
      <c r="AJ294" s="161"/>
      <c r="AK294" s="144"/>
      <c r="AL294" s="145"/>
      <c r="AN294" s="137"/>
    </row>
    <row r="295" spans="1:40" s="146" customFormat="1" ht="36" customHeight="1">
      <c r="A295" s="274"/>
      <c r="B295" s="139" t="s">
        <v>113</v>
      </c>
      <c r="C295" s="140" t="s">
        <v>124</v>
      </c>
      <c r="D295" s="136">
        <v>67</v>
      </c>
      <c r="E295" s="166">
        <f t="shared" si="235"/>
        <v>3350</v>
      </c>
      <c r="F295" s="166">
        <v>670</v>
      </c>
      <c r="G295" s="206">
        <f t="shared" si="239"/>
        <v>268</v>
      </c>
      <c r="H295" s="206"/>
      <c r="I295" s="206">
        <f t="shared" si="265"/>
        <v>67</v>
      </c>
      <c r="J295" s="206">
        <f t="shared" si="266"/>
        <v>33.5</v>
      </c>
      <c r="K295" s="206">
        <f t="shared" si="273"/>
        <v>301.5</v>
      </c>
      <c r="L295" s="166">
        <v>670</v>
      </c>
      <c r="M295" s="206">
        <f t="shared" si="267"/>
        <v>268</v>
      </c>
      <c r="N295" s="206"/>
      <c r="O295" s="206">
        <f t="shared" si="268"/>
        <v>67</v>
      </c>
      <c r="P295" s="206">
        <f t="shared" si="269"/>
        <v>33.5</v>
      </c>
      <c r="Q295" s="206">
        <f t="shared" si="274"/>
        <v>301.5</v>
      </c>
      <c r="R295" s="166">
        <v>670</v>
      </c>
      <c r="S295" s="206">
        <f t="shared" si="270"/>
        <v>268</v>
      </c>
      <c r="T295" s="206"/>
      <c r="U295" s="206">
        <f t="shared" si="271"/>
        <v>67</v>
      </c>
      <c r="V295" s="206">
        <f t="shared" si="272"/>
        <v>33.5</v>
      </c>
      <c r="W295" s="206">
        <f aca="true" t="shared" si="275" ref="W295:W300">R295*0.45</f>
        <v>301.5</v>
      </c>
      <c r="X295" s="166">
        <v>670</v>
      </c>
      <c r="Y295" s="206">
        <f aca="true" t="shared" si="276" ref="Y295:Y300">X295*0.4</f>
        <v>268</v>
      </c>
      <c r="Z295" s="206"/>
      <c r="AA295" s="206">
        <f aca="true" t="shared" si="277" ref="AA295:AA300">X295*0.1</f>
        <v>67</v>
      </c>
      <c r="AB295" s="206">
        <f aca="true" t="shared" si="278" ref="AB295:AB300">X295*0.05</f>
        <v>33.5</v>
      </c>
      <c r="AC295" s="206">
        <f>X295*0.45</f>
        <v>301.5</v>
      </c>
      <c r="AD295" s="166">
        <v>670</v>
      </c>
      <c r="AE295" s="206">
        <f aca="true" t="shared" si="279" ref="AE295:AE300">AD295*0.4</f>
        <v>268</v>
      </c>
      <c r="AF295" s="206"/>
      <c r="AG295" s="206">
        <f aca="true" t="shared" si="280" ref="AG295:AG300">AD295*0.1</f>
        <v>67</v>
      </c>
      <c r="AH295" s="206">
        <f aca="true" t="shared" si="281" ref="AH295:AH300">AD295*0.05</f>
        <v>33.5</v>
      </c>
      <c r="AI295" s="206">
        <f>AD295*0.45</f>
        <v>301.5</v>
      </c>
      <c r="AJ295" s="161"/>
      <c r="AK295" s="144"/>
      <c r="AL295" s="145"/>
      <c r="AN295" s="137"/>
    </row>
    <row r="296" spans="1:40" s="146" customFormat="1" ht="24" customHeight="1">
      <c r="A296" s="274"/>
      <c r="B296" s="139" t="s">
        <v>113</v>
      </c>
      <c r="C296" s="140" t="s">
        <v>117</v>
      </c>
      <c r="D296" s="136">
        <v>71</v>
      </c>
      <c r="E296" s="166">
        <f t="shared" si="235"/>
        <v>3550</v>
      </c>
      <c r="F296" s="166">
        <v>1183</v>
      </c>
      <c r="G296" s="206">
        <f t="shared" si="239"/>
        <v>473.20000000000005</v>
      </c>
      <c r="H296" s="206"/>
      <c r="I296" s="206">
        <f t="shared" si="265"/>
        <v>118.30000000000001</v>
      </c>
      <c r="J296" s="206">
        <f t="shared" si="266"/>
        <v>59.150000000000006</v>
      </c>
      <c r="K296" s="206">
        <f t="shared" si="273"/>
        <v>532.35</v>
      </c>
      <c r="L296" s="166">
        <v>1185</v>
      </c>
      <c r="M296" s="206">
        <f t="shared" si="267"/>
        <v>474</v>
      </c>
      <c r="N296" s="206"/>
      <c r="O296" s="206">
        <f t="shared" si="268"/>
        <v>118.5</v>
      </c>
      <c r="P296" s="206">
        <f t="shared" si="269"/>
        <v>59.25</v>
      </c>
      <c r="Q296" s="206">
        <f t="shared" si="274"/>
        <v>533.25</v>
      </c>
      <c r="R296" s="166">
        <v>1182</v>
      </c>
      <c r="S296" s="206">
        <f t="shared" si="270"/>
        <v>472.8</v>
      </c>
      <c r="T296" s="206"/>
      <c r="U296" s="206">
        <f t="shared" si="271"/>
        <v>118.2</v>
      </c>
      <c r="V296" s="206">
        <f t="shared" si="272"/>
        <v>59.1</v>
      </c>
      <c r="W296" s="206">
        <f t="shared" si="275"/>
        <v>531.9</v>
      </c>
      <c r="X296" s="166"/>
      <c r="Y296" s="206"/>
      <c r="Z296" s="206"/>
      <c r="AA296" s="206"/>
      <c r="AB296" s="206"/>
      <c r="AC296" s="206"/>
      <c r="AD296" s="166"/>
      <c r="AE296" s="206"/>
      <c r="AF296" s="206"/>
      <c r="AG296" s="206"/>
      <c r="AH296" s="206"/>
      <c r="AI296" s="206"/>
      <c r="AJ296" s="161"/>
      <c r="AK296" s="144"/>
      <c r="AL296" s="145"/>
      <c r="AN296" s="137"/>
    </row>
    <row r="297" spans="1:40" s="149" customFormat="1" ht="36" customHeight="1">
      <c r="A297" s="274"/>
      <c r="B297" s="139" t="s">
        <v>20</v>
      </c>
      <c r="C297" s="140" t="s">
        <v>125</v>
      </c>
      <c r="D297" s="136">
        <v>15</v>
      </c>
      <c r="E297" s="166">
        <f t="shared" si="235"/>
        <v>830</v>
      </c>
      <c r="F297" s="166">
        <v>480</v>
      </c>
      <c r="G297" s="206">
        <f t="shared" si="239"/>
        <v>192</v>
      </c>
      <c r="H297" s="206"/>
      <c r="I297" s="206">
        <f t="shared" si="265"/>
        <v>48</v>
      </c>
      <c r="J297" s="206">
        <f t="shared" si="266"/>
        <v>24</v>
      </c>
      <c r="K297" s="206">
        <f t="shared" si="273"/>
        <v>216</v>
      </c>
      <c r="L297" s="166">
        <v>200</v>
      </c>
      <c r="M297" s="206">
        <f t="shared" si="267"/>
        <v>80</v>
      </c>
      <c r="N297" s="206"/>
      <c r="O297" s="206">
        <f t="shared" si="268"/>
        <v>20</v>
      </c>
      <c r="P297" s="206">
        <f t="shared" si="269"/>
        <v>10</v>
      </c>
      <c r="Q297" s="206">
        <f t="shared" si="274"/>
        <v>90</v>
      </c>
      <c r="R297" s="166">
        <v>150</v>
      </c>
      <c r="S297" s="206">
        <f t="shared" si="270"/>
        <v>60</v>
      </c>
      <c r="T297" s="206"/>
      <c r="U297" s="206">
        <f t="shared" si="271"/>
        <v>15</v>
      </c>
      <c r="V297" s="206">
        <f t="shared" si="272"/>
        <v>7.5</v>
      </c>
      <c r="W297" s="206">
        <f t="shared" si="275"/>
        <v>67.5</v>
      </c>
      <c r="X297" s="166"/>
      <c r="Y297" s="206"/>
      <c r="Z297" s="206"/>
      <c r="AA297" s="206"/>
      <c r="AB297" s="206"/>
      <c r="AC297" s="206"/>
      <c r="AD297" s="166"/>
      <c r="AE297" s="206"/>
      <c r="AF297" s="206"/>
      <c r="AG297" s="206"/>
      <c r="AH297" s="206"/>
      <c r="AI297" s="206"/>
      <c r="AJ297" s="161"/>
      <c r="AK297" s="147"/>
      <c r="AL297" s="148"/>
      <c r="AN297" s="34"/>
    </row>
    <row r="298" spans="1:40" s="149" customFormat="1" ht="36" customHeight="1">
      <c r="A298" s="274"/>
      <c r="B298" s="139" t="s">
        <v>114</v>
      </c>
      <c r="C298" s="140" t="s">
        <v>118</v>
      </c>
      <c r="D298" s="136">
        <v>7</v>
      </c>
      <c r="E298" s="166">
        <f t="shared" si="235"/>
        <v>350</v>
      </c>
      <c r="F298" s="166">
        <v>350</v>
      </c>
      <c r="G298" s="206">
        <f t="shared" si="239"/>
        <v>140</v>
      </c>
      <c r="H298" s="206"/>
      <c r="I298" s="206">
        <f t="shared" si="265"/>
        <v>35</v>
      </c>
      <c r="J298" s="206">
        <f t="shared" si="266"/>
        <v>17.5</v>
      </c>
      <c r="K298" s="206">
        <f t="shared" si="273"/>
        <v>157.5</v>
      </c>
      <c r="L298" s="166"/>
      <c r="M298" s="206"/>
      <c r="N298" s="206"/>
      <c r="O298" s="206"/>
      <c r="P298" s="206"/>
      <c r="Q298" s="206"/>
      <c r="R298" s="166"/>
      <c r="S298" s="206"/>
      <c r="T298" s="206"/>
      <c r="U298" s="206"/>
      <c r="V298" s="206"/>
      <c r="W298" s="206"/>
      <c r="X298" s="166"/>
      <c r="Y298" s="206"/>
      <c r="Z298" s="206"/>
      <c r="AA298" s="206"/>
      <c r="AB298" s="206"/>
      <c r="AC298" s="206"/>
      <c r="AD298" s="166"/>
      <c r="AE298" s="206"/>
      <c r="AF298" s="206"/>
      <c r="AG298" s="206"/>
      <c r="AH298" s="206"/>
      <c r="AI298" s="206"/>
      <c r="AJ298" s="161"/>
      <c r="AK298" s="147"/>
      <c r="AL298" s="148"/>
      <c r="AN298" s="34"/>
    </row>
    <row r="299" spans="1:40" s="149" customFormat="1" ht="24" customHeight="1">
      <c r="A299" s="274"/>
      <c r="B299" s="139" t="s">
        <v>112</v>
      </c>
      <c r="C299" s="140" t="s">
        <v>119</v>
      </c>
      <c r="D299" s="136">
        <v>108</v>
      </c>
      <c r="E299" s="166">
        <v>6480</v>
      </c>
      <c r="F299" s="166">
        <v>2592</v>
      </c>
      <c r="G299" s="206">
        <f t="shared" si="239"/>
        <v>1036.8</v>
      </c>
      <c r="H299" s="206"/>
      <c r="I299" s="206">
        <f t="shared" si="265"/>
        <v>259.2</v>
      </c>
      <c r="J299" s="206">
        <f t="shared" si="266"/>
        <v>129.6</v>
      </c>
      <c r="K299" s="206">
        <f t="shared" si="273"/>
        <v>1166.4</v>
      </c>
      <c r="L299" s="166">
        <v>972</v>
      </c>
      <c r="M299" s="206">
        <f t="shared" si="267"/>
        <v>388.8</v>
      </c>
      <c r="N299" s="206"/>
      <c r="O299" s="206">
        <f t="shared" si="268"/>
        <v>97.2</v>
      </c>
      <c r="P299" s="206">
        <f t="shared" si="269"/>
        <v>48.6</v>
      </c>
      <c r="Q299" s="206">
        <f t="shared" si="274"/>
        <v>437.40000000000003</v>
      </c>
      <c r="R299" s="166">
        <v>972</v>
      </c>
      <c r="S299" s="206">
        <f t="shared" si="270"/>
        <v>388.8</v>
      </c>
      <c r="T299" s="206"/>
      <c r="U299" s="206">
        <f t="shared" si="271"/>
        <v>97.2</v>
      </c>
      <c r="V299" s="206">
        <f t="shared" si="272"/>
        <v>48.6</v>
      </c>
      <c r="W299" s="206">
        <f t="shared" si="275"/>
        <v>437.40000000000003</v>
      </c>
      <c r="X299" s="166">
        <v>972</v>
      </c>
      <c r="Y299" s="206">
        <f t="shared" si="276"/>
        <v>388.8</v>
      </c>
      <c r="Z299" s="206"/>
      <c r="AA299" s="206">
        <f t="shared" si="277"/>
        <v>97.2</v>
      </c>
      <c r="AB299" s="206">
        <f t="shared" si="278"/>
        <v>48.6</v>
      </c>
      <c r="AC299" s="206">
        <f>X299*0.45</f>
        <v>437.40000000000003</v>
      </c>
      <c r="AD299" s="166">
        <v>972</v>
      </c>
      <c r="AE299" s="206">
        <f t="shared" si="279"/>
        <v>388.8</v>
      </c>
      <c r="AF299" s="206"/>
      <c r="AG299" s="206">
        <f t="shared" si="280"/>
        <v>97.2</v>
      </c>
      <c r="AH299" s="206">
        <f t="shared" si="281"/>
        <v>48.6</v>
      </c>
      <c r="AI299" s="206">
        <f>AD299*0.45</f>
        <v>437.40000000000003</v>
      </c>
      <c r="AJ299" s="161"/>
      <c r="AK299" s="147"/>
      <c r="AL299" s="148"/>
      <c r="AN299" s="34"/>
    </row>
    <row r="300" spans="1:40" s="149" customFormat="1" ht="24" customHeight="1">
      <c r="A300" s="274"/>
      <c r="B300" s="139" t="s">
        <v>111</v>
      </c>
      <c r="C300" s="140" t="s">
        <v>126</v>
      </c>
      <c r="D300" s="136">
        <v>42</v>
      </c>
      <c r="E300" s="166">
        <v>874</v>
      </c>
      <c r="F300" s="166">
        <v>320</v>
      </c>
      <c r="G300" s="206">
        <f t="shared" si="239"/>
        <v>128</v>
      </c>
      <c r="H300" s="206"/>
      <c r="I300" s="206">
        <f t="shared" si="265"/>
        <v>32</v>
      </c>
      <c r="J300" s="206">
        <f t="shared" si="266"/>
        <v>16</v>
      </c>
      <c r="K300" s="206">
        <f t="shared" si="273"/>
        <v>144</v>
      </c>
      <c r="L300" s="166">
        <v>240</v>
      </c>
      <c r="M300" s="206">
        <f t="shared" si="267"/>
        <v>96</v>
      </c>
      <c r="N300" s="206"/>
      <c r="O300" s="206">
        <f t="shared" si="268"/>
        <v>24</v>
      </c>
      <c r="P300" s="206">
        <f t="shared" si="269"/>
        <v>12</v>
      </c>
      <c r="Q300" s="206">
        <f t="shared" si="274"/>
        <v>108</v>
      </c>
      <c r="R300" s="166">
        <v>126</v>
      </c>
      <c r="S300" s="206">
        <f t="shared" si="270"/>
        <v>50.400000000000006</v>
      </c>
      <c r="T300" s="206"/>
      <c r="U300" s="206">
        <f t="shared" si="271"/>
        <v>12.600000000000001</v>
      </c>
      <c r="V300" s="206">
        <f t="shared" si="272"/>
        <v>6.300000000000001</v>
      </c>
      <c r="W300" s="206">
        <f t="shared" si="275"/>
        <v>56.7</v>
      </c>
      <c r="X300" s="166">
        <v>116</v>
      </c>
      <c r="Y300" s="206">
        <f t="shared" si="276"/>
        <v>46.400000000000006</v>
      </c>
      <c r="Z300" s="206"/>
      <c r="AA300" s="206">
        <f t="shared" si="277"/>
        <v>11.600000000000001</v>
      </c>
      <c r="AB300" s="206">
        <f t="shared" si="278"/>
        <v>5.800000000000001</v>
      </c>
      <c r="AC300" s="206">
        <f>X300*0.45</f>
        <v>52.2</v>
      </c>
      <c r="AD300" s="166">
        <v>72</v>
      </c>
      <c r="AE300" s="206">
        <f t="shared" si="279"/>
        <v>28.8</v>
      </c>
      <c r="AF300" s="206"/>
      <c r="AG300" s="206">
        <f t="shared" si="280"/>
        <v>7.2</v>
      </c>
      <c r="AH300" s="206">
        <f t="shared" si="281"/>
        <v>3.6</v>
      </c>
      <c r="AI300" s="206">
        <f>AD300*0.45</f>
        <v>32.4</v>
      </c>
      <c r="AJ300" s="161"/>
      <c r="AK300" s="147"/>
      <c r="AL300" s="148"/>
      <c r="AN300" s="34"/>
    </row>
    <row r="301" spans="1:38" s="5" customFormat="1" ht="21" customHeight="1">
      <c r="A301" s="274"/>
      <c r="B301" s="182" t="s">
        <v>120</v>
      </c>
      <c r="C301" s="182"/>
      <c r="D301" s="168">
        <f aca="true" t="shared" si="282" ref="D301:AI301">SUM(D292:D300)</f>
        <v>809</v>
      </c>
      <c r="E301" s="167">
        <f t="shared" si="282"/>
        <v>48814</v>
      </c>
      <c r="F301" s="167">
        <f t="shared" si="282"/>
        <v>11780</v>
      </c>
      <c r="G301" s="167">
        <f t="shared" si="282"/>
        <v>4712</v>
      </c>
      <c r="H301" s="167">
        <f t="shared" si="282"/>
        <v>353</v>
      </c>
      <c r="I301" s="167">
        <f t="shared" si="282"/>
        <v>1178</v>
      </c>
      <c r="J301" s="167">
        <f t="shared" si="282"/>
        <v>589</v>
      </c>
      <c r="K301" s="167">
        <f t="shared" si="282"/>
        <v>4948</v>
      </c>
      <c r="L301" s="167">
        <f t="shared" si="282"/>
        <v>10762</v>
      </c>
      <c r="M301" s="167">
        <f t="shared" si="282"/>
        <v>4304.8</v>
      </c>
      <c r="N301" s="167">
        <f t="shared" si="282"/>
        <v>484</v>
      </c>
      <c r="O301" s="167">
        <f t="shared" si="282"/>
        <v>1076.2</v>
      </c>
      <c r="P301" s="167">
        <f t="shared" si="282"/>
        <v>538.1</v>
      </c>
      <c r="Q301" s="167">
        <f t="shared" si="282"/>
        <v>4358.9</v>
      </c>
      <c r="R301" s="167">
        <f t="shared" si="282"/>
        <v>10120</v>
      </c>
      <c r="S301" s="167">
        <f t="shared" si="282"/>
        <v>4048.0000000000005</v>
      </c>
      <c r="T301" s="167">
        <f t="shared" si="282"/>
        <v>575</v>
      </c>
      <c r="U301" s="167">
        <f t="shared" si="282"/>
        <v>1012.0000000000001</v>
      </c>
      <c r="V301" s="167">
        <f t="shared" si="282"/>
        <v>506.00000000000006</v>
      </c>
      <c r="W301" s="167">
        <f t="shared" si="282"/>
        <v>3979</v>
      </c>
      <c r="X301" s="167">
        <f t="shared" si="282"/>
        <v>8168</v>
      </c>
      <c r="Y301" s="167">
        <f t="shared" si="282"/>
        <v>3267.2000000000003</v>
      </c>
      <c r="Z301" s="167">
        <f t="shared" si="282"/>
        <v>641</v>
      </c>
      <c r="AA301" s="167">
        <f t="shared" si="282"/>
        <v>816.8000000000001</v>
      </c>
      <c r="AB301" s="167">
        <f t="shared" si="282"/>
        <v>408.40000000000003</v>
      </c>
      <c r="AC301" s="167">
        <f t="shared" si="282"/>
        <v>3034.6</v>
      </c>
      <c r="AD301" s="167">
        <f t="shared" si="282"/>
        <v>7984</v>
      </c>
      <c r="AE301" s="167">
        <f t="shared" si="282"/>
        <v>3193.6000000000004</v>
      </c>
      <c r="AF301" s="167">
        <f t="shared" si="282"/>
        <v>627</v>
      </c>
      <c r="AG301" s="167">
        <f t="shared" si="282"/>
        <v>798.4000000000001</v>
      </c>
      <c r="AH301" s="167">
        <f t="shared" si="282"/>
        <v>399.20000000000005</v>
      </c>
      <c r="AI301" s="167">
        <f t="shared" si="282"/>
        <v>2965.8</v>
      </c>
      <c r="AJ301" s="168"/>
      <c r="AK301" s="95"/>
      <c r="AL301" s="95"/>
    </row>
    <row r="302" spans="1:36" s="5" customFormat="1" ht="57.75" customHeight="1">
      <c r="A302" s="268" t="s">
        <v>213</v>
      </c>
      <c r="B302" s="140" t="s">
        <v>199</v>
      </c>
      <c r="C302" s="140"/>
      <c r="D302" s="140"/>
      <c r="E302" s="140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172" t="s">
        <v>145</v>
      </c>
    </row>
    <row r="303" spans="1:37" s="5" customFormat="1" ht="12" customHeight="1">
      <c r="A303" s="269"/>
      <c r="B303" s="233" t="s">
        <v>35</v>
      </c>
      <c r="C303" s="273" t="s">
        <v>115</v>
      </c>
      <c r="D303" s="172">
        <v>7</v>
      </c>
      <c r="E303" s="167">
        <f t="shared" si="235"/>
        <v>2100</v>
      </c>
      <c r="F303" s="135"/>
      <c r="G303" s="208"/>
      <c r="H303" s="208"/>
      <c r="I303" s="208"/>
      <c r="J303" s="208"/>
      <c r="K303" s="208"/>
      <c r="L303" s="135">
        <v>600</v>
      </c>
      <c r="M303" s="206">
        <f aca="true" t="shared" si="283" ref="M303:M320">L303*0.4</f>
        <v>240</v>
      </c>
      <c r="N303" s="206">
        <f aca="true" t="shared" si="284" ref="N303:N320">L303*0.1</f>
        <v>60</v>
      </c>
      <c r="O303" s="206">
        <f aca="true" t="shared" si="285" ref="O303:O320">L303*0.1</f>
        <v>60</v>
      </c>
      <c r="P303" s="206">
        <f aca="true" t="shared" si="286" ref="P303:P320">L303*0.05</f>
        <v>30</v>
      </c>
      <c r="Q303" s="206">
        <f aca="true" t="shared" si="287" ref="Q303:Q320">L303*0.35</f>
        <v>210</v>
      </c>
      <c r="R303" s="135">
        <v>300</v>
      </c>
      <c r="S303" s="206">
        <f aca="true" t="shared" si="288" ref="S303:S319">R303*0.4</f>
        <v>120</v>
      </c>
      <c r="T303" s="206">
        <f aca="true" t="shared" si="289" ref="T303:T319">R303*0.1</f>
        <v>30</v>
      </c>
      <c r="U303" s="206">
        <f aca="true" t="shared" si="290" ref="U303:U319">R303*0.1</f>
        <v>30</v>
      </c>
      <c r="V303" s="206">
        <f aca="true" t="shared" si="291" ref="V303:V319">R303*0.05</f>
        <v>15</v>
      </c>
      <c r="W303" s="206">
        <f aca="true" t="shared" si="292" ref="W303:W319">R303*0.35</f>
        <v>105</v>
      </c>
      <c r="X303" s="135">
        <v>600</v>
      </c>
      <c r="Y303" s="206">
        <f>X303*0.4</f>
        <v>240</v>
      </c>
      <c r="Z303" s="206">
        <f>X303*0.1</f>
        <v>60</v>
      </c>
      <c r="AA303" s="206">
        <f>X303*0.1</f>
        <v>60</v>
      </c>
      <c r="AB303" s="206">
        <f>X303*0.05</f>
        <v>30</v>
      </c>
      <c r="AC303" s="206">
        <f>X303*0.35</f>
        <v>210</v>
      </c>
      <c r="AD303" s="135">
        <v>600</v>
      </c>
      <c r="AE303" s="206">
        <f aca="true" t="shared" si="293" ref="AE303:AE312">AD303*0.4</f>
        <v>240</v>
      </c>
      <c r="AF303" s="206">
        <f aca="true" t="shared" si="294" ref="AF303:AF312">AD303*0.1</f>
        <v>60</v>
      </c>
      <c r="AG303" s="206">
        <f aca="true" t="shared" si="295" ref="AG303:AG312">AD303*0.1</f>
        <v>60</v>
      </c>
      <c r="AH303" s="206">
        <f aca="true" t="shared" si="296" ref="AH303:AH312">AD303*0.05</f>
        <v>30</v>
      </c>
      <c r="AI303" s="206">
        <f aca="true" t="shared" si="297" ref="AI303:AI312">AD303*0.35</f>
        <v>210</v>
      </c>
      <c r="AJ303" s="197">
        <v>0.897</v>
      </c>
      <c r="AK303" s="38"/>
    </row>
    <row r="304" spans="1:37" s="5" customFormat="1" ht="12" customHeight="1">
      <c r="A304" s="269"/>
      <c r="B304" s="208" t="s">
        <v>229</v>
      </c>
      <c r="C304" s="273"/>
      <c r="D304" s="174">
        <v>2</v>
      </c>
      <c r="E304" s="167">
        <f t="shared" si="235"/>
        <v>600</v>
      </c>
      <c r="F304" s="135"/>
      <c r="G304" s="208"/>
      <c r="H304" s="208"/>
      <c r="I304" s="208"/>
      <c r="J304" s="208"/>
      <c r="K304" s="208"/>
      <c r="L304" s="135">
        <v>600</v>
      </c>
      <c r="M304" s="206">
        <f t="shared" si="283"/>
        <v>240</v>
      </c>
      <c r="N304" s="206">
        <f t="shared" si="284"/>
        <v>60</v>
      </c>
      <c r="O304" s="206">
        <f t="shared" si="285"/>
        <v>60</v>
      </c>
      <c r="P304" s="206">
        <f t="shared" si="286"/>
        <v>30</v>
      </c>
      <c r="Q304" s="206">
        <f t="shared" si="287"/>
        <v>210</v>
      </c>
      <c r="R304" s="135"/>
      <c r="S304" s="206"/>
      <c r="T304" s="206"/>
      <c r="U304" s="206"/>
      <c r="V304" s="206"/>
      <c r="W304" s="206"/>
      <c r="X304" s="135"/>
      <c r="Y304" s="206"/>
      <c r="Z304" s="206"/>
      <c r="AA304" s="206"/>
      <c r="AB304" s="206"/>
      <c r="AC304" s="206"/>
      <c r="AD304" s="135"/>
      <c r="AE304" s="206"/>
      <c r="AF304" s="206"/>
      <c r="AG304" s="206"/>
      <c r="AH304" s="206"/>
      <c r="AI304" s="206"/>
      <c r="AJ304" s="197">
        <v>0.232</v>
      </c>
      <c r="AK304" s="38"/>
    </row>
    <row r="305" spans="1:37" s="5" customFormat="1" ht="12" customHeight="1">
      <c r="A305" s="269"/>
      <c r="B305" s="208" t="s">
        <v>36</v>
      </c>
      <c r="C305" s="273"/>
      <c r="D305" s="174">
        <v>1</v>
      </c>
      <c r="E305" s="167">
        <f aca="true" t="shared" si="298" ref="E305:E362">F305+L305+R305+X305+AD305</f>
        <v>300</v>
      </c>
      <c r="F305" s="135"/>
      <c r="G305" s="208"/>
      <c r="H305" s="208"/>
      <c r="I305" s="208"/>
      <c r="J305" s="208"/>
      <c r="K305" s="208"/>
      <c r="L305" s="135"/>
      <c r="M305" s="206"/>
      <c r="N305" s="206"/>
      <c r="O305" s="206"/>
      <c r="P305" s="206"/>
      <c r="Q305" s="206"/>
      <c r="R305" s="135">
        <v>300</v>
      </c>
      <c r="S305" s="206">
        <f t="shared" si="288"/>
        <v>120</v>
      </c>
      <c r="T305" s="206">
        <f t="shared" si="289"/>
        <v>30</v>
      </c>
      <c r="U305" s="206">
        <f t="shared" si="290"/>
        <v>30</v>
      </c>
      <c r="V305" s="206">
        <f t="shared" si="291"/>
        <v>15</v>
      </c>
      <c r="W305" s="206">
        <f t="shared" si="292"/>
        <v>105</v>
      </c>
      <c r="X305" s="135"/>
      <c r="Y305" s="206"/>
      <c r="Z305" s="206"/>
      <c r="AA305" s="206"/>
      <c r="AB305" s="206"/>
      <c r="AC305" s="206"/>
      <c r="AD305" s="135"/>
      <c r="AE305" s="206"/>
      <c r="AF305" s="206"/>
      <c r="AG305" s="206"/>
      <c r="AH305" s="206"/>
      <c r="AI305" s="206"/>
      <c r="AJ305" s="197">
        <v>0.109</v>
      </c>
      <c r="AK305" s="38"/>
    </row>
    <row r="306" spans="1:37" s="5" customFormat="1" ht="12" customHeight="1">
      <c r="A306" s="269"/>
      <c r="B306" s="138" t="s">
        <v>14</v>
      </c>
      <c r="C306" s="273"/>
      <c r="D306" s="69">
        <v>8</v>
      </c>
      <c r="E306" s="167">
        <f t="shared" si="298"/>
        <v>2400</v>
      </c>
      <c r="F306" s="135"/>
      <c r="G306" s="208"/>
      <c r="H306" s="208"/>
      <c r="I306" s="208"/>
      <c r="J306" s="208"/>
      <c r="K306" s="208"/>
      <c r="L306" s="135">
        <v>600</v>
      </c>
      <c r="M306" s="206">
        <f t="shared" si="283"/>
        <v>240</v>
      </c>
      <c r="N306" s="206">
        <f t="shared" si="284"/>
        <v>60</v>
      </c>
      <c r="O306" s="206">
        <f t="shared" si="285"/>
        <v>60</v>
      </c>
      <c r="P306" s="206">
        <f t="shared" si="286"/>
        <v>30</v>
      </c>
      <c r="Q306" s="206">
        <f t="shared" si="287"/>
        <v>210</v>
      </c>
      <c r="R306" s="135">
        <v>600</v>
      </c>
      <c r="S306" s="206">
        <f t="shared" si="288"/>
        <v>240</v>
      </c>
      <c r="T306" s="206">
        <f t="shared" si="289"/>
        <v>60</v>
      </c>
      <c r="U306" s="206">
        <f t="shared" si="290"/>
        <v>60</v>
      </c>
      <c r="V306" s="206">
        <f t="shared" si="291"/>
        <v>30</v>
      </c>
      <c r="W306" s="206">
        <f t="shared" si="292"/>
        <v>210</v>
      </c>
      <c r="X306" s="135">
        <v>600</v>
      </c>
      <c r="Y306" s="206">
        <f>X306*0.4</f>
        <v>240</v>
      </c>
      <c r="Z306" s="206">
        <f>X306*0.1</f>
        <v>60</v>
      </c>
      <c r="AA306" s="206">
        <f>X306*0.1</f>
        <v>60</v>
      </c>
      <c r="AB306" s="206">
        <f>X306*0.05</f>
        <v>30</v>
      </c>
      <c r="AC306" s="206">
        <f>X306*0.35</f>
        <v>210</v>
      </c>
      <c r="AD306" s="135">
        <v>600</v>
      </c>
      <c r="AE306" s="206">
        <f t="shared" si="293"/>
        <v>240</v>
      </c>
      <c r="AF306" s="206">
        <f t="shared" si="294"/>
        <v>60</v>
      </c>
      <c r="AG306" s="206">
        <f t="shared" si="295"/>
        <v>60</v>
      </c>
      <c r="AH306" s="206">
        <f t="shared" si="296"/>
        <v>30</v>
      </c>
      <c r="AI306" s="206">
        <f t="shared" si="297"/>
        <v>210</v>
      </c>
      <c r="AJ306" s="197">
        <v>1.177</v>
      </c>
      <c r="AK306" s="38"/>
    </row>
    <row r="307" spans="1:37" s="5" customFormat="1" ht="12" customHeight="1">
      <c r="A307" s="269"/>
      <c r="B307" s="208" t="s">
        <v>15</v>
      </c>
      <c r="C307" s="273"/>
      <c r="D307" s="174">
        <v>12</v>
      </c>
      <c r="E307" s="167">
        <f t="shared" si="298"/>
        <v>3600</v>
      </c>
      <c r="F307" s="135">
        <v>900</v>
      </c>
      <c r="G307" s="206">
        <f aca="true" t="shared" si="299" ref="G307:G312">F307*0.4</f>
        <v>360</v>
      </c>
      <c r="H307" s="206">
        <f aca="true" t="shared" si="300" ref="H307:H312">F307*0.1</f>
        <v>90</v>
      </c>
      <c r="I307" s="206">
        <f aca="true" t="shared" si="301" ref="I307:I312">F307*0.1</f>
        <v>90</v>
      </c>
      <c r="J307" s="206">
        <f aca="true" t="shared" si="302" ref="J307:J312">F307*0.05</f>
        <v>45</v>
      </c>
      <c r="K307" s="206">
        <f aca="true" t="shared" si="303" ref="K307:K312">F307*0.35</f>
        <v>315</v>
      </c>
      <c r="L307" s="135">
        <v>600</v>
      </c>
      <c r="M307" s="206">
        <f t="shared" si="283"/>
        <v>240</v>
      </c>
      <c r="N307" s="206">
        <f t="shared" si="284"/>
        <v>60</v>
      </c>
      <c r="O307" s="206">
        <f t="shared" si="285"/>
        <v>60</v>
      </c>
      <c r="P307" s="206">
        <f t="shared" si="286"/>
        <v>30</v>
      </c>
      <c r="Q307" s="206">
        <f t="shared" si="287"/>
        <v>210</v>
      </c>
      <c r="R307" s="135">
        <v>900</v>
      </c>
      <c r="S307" s="206">
        <f t="shared" si="288"/>
        <v>360</v>
      </c>
      <c r="T307" s="206">
        <f t="shared" si="289"/>
        <v>90</v>
      </c>
      <c r="U307" s="206">
        <f t="shared" si="290"/>
        <v>90</v>
      </c>
      <c r="V307" s="206">
        <f t="shared" si="291"/>
        <v>45</v>
      </c>
      <c r="W307" s="206">
        <f t="shared" si="292"/>
        <v>315</v>
      </c>
      <c r="X307" s="135">
        <v>600</v>
      </c>
      <c r="Y307" s="206">
        <f>X307*0.4</f>
        <v>240</v>
      </c>
      <c r="Z307" s="206">
        <f>X307*0.1</f>
        <v>60</v>
      </c>
      <c r="AA307" s="206">
        <f>X307*0.1</f>
        <v>60</v>
      </c>
      <c r="AB307" s="206">
        <f>X307*0.05</f>
        <v>30</v>
      </c>
      <c r="AC307" s="206">
        <f>X307*0.35</f>
        <v>210</v>
      </c>
      <c r="AD307" s="135">
        <v>600</v>
      </c>
      <c r="AE307" s="206">
        <f t="shared" si="293"/>
        <v>240</v>
      </c>
      <c r="AF307" s="206">
        <f t="shared" si="294"/>
        <v>60</v>
      </c>
      <c r="AG307" s="206">
        <f t="shared" si="295"/>
        <v>60</v>
      </c>
      <c r="AH307" s="206">
        <f t="shared" si="296"/>
        <v>30</v>
      </c>
      <c r="AI307" s="206">
        <f t="shared" si="297"/>
        <v>210</v>
      </c>
      <c r="AJ307" s="197">
        <v>1.665</v>
      </c>
      <c r="AK307" s="38"/>
    </row>
    <row r="308" spans="1:37" s="5" customFormat="1" ht="12" customHeight="1">
      <c r="A308" s="269"/>
      <c r="B308" s="208" t="s">
        <v>16</v>
      </c>
      <c r="C308" s="273"/>
      <c r="D308" s="174">
        <v>2</v>
      </c>
      <c r="E308" s="167">
        <f t="shared" si="298"/>
        <v>600</v>
      </c>
      <c r="F308" s="135"/>
      <c r="G308" s="206"/>
      <c r="H308" s="206"/>
      <c r="I308" s="206"/>
      <c r="J308" s="206"/>
      <c r="K308" s="206"/>
      <c r="L308" s="135">
        <v>300</v>
      </c>
      <c r="M308" s="206">
        <f t="shared" si="283"/>
        <v>120</v>
      </c>
      <c r="N308" s="206">
        <f t="shared" si="284"/>
        <v>30</v>
      </c>
      <c r="O308" s="206">
        <f t="shared" si="285"/>
        <v>30</v>
      </c>
      <c r="P308" s="206">
        <f t="shared" si="286"/>
        <v>15</v>
      </c>
      <c r="Q308" s="206">
        <f t="shared" si="287"/>
        <v>105</v>
      </c>
      <c r="R308" s="135">
        <v>300</v>
      </c>
      <c r="S308" s="206">
        <f t="shared" si="288"/>
        <v>120</v>
      </c>
      <c r="T308" s="206">
        <f t="shared" si="289"/>
        <v>30</v>
      </c>
      <c r="U308" s="206">
        <f t="shared" si="290"/>
        <v>30</v>
      </c>
      <c r="V308" s="206">
        <f t="shared" si="291"/>
        <v>15</v>
      </c>
      <c r="W308" s="206">
        <f t="shared" si="292"/>
        <v>105</v>
      </c>
      <c r="X308" s="135"/>
      <c r="Y308" s="206"/>
      <c r="Z308" s="206"/>
      <c r="AA308" s="206"/>
      <c r="AB308" s="206"/>
      <c r="AC308" s="206"/>
      <c r="AD308" s="135"/>
      <c r="AE308" s="206"/>
      <c r="AF308" s="206"/>
      <c r="AG308" s="206"/>
      <c r="AH308" s="206"/>
      <c r="AI308" s="206"/>
      <c r="AJ308" s="197">
        <v>0.216</v>
      </c>
      <c r="AK308" s="38"/>
    </row>
    <row r="309" spans="1:37" s="5" customFormat="1" ht="12" customHeight="1">
      <c r="A309" s="269"/>
      <c r="B309" s="208" t="s">
        <v>19</v>
      </c>
      <c r="C309" s="273"/>
      <c r="D309" s="174">
        <v>8</v>
      </c>
      <c r="E309" s="167">
        <f t="shared" si="298"/>
        <v>2400</v>
      </c>
      <c r="F309" s="135">
        <v>300</v>
      </c>
      <c r="G309" s="206">
        <f t="shared" si="299"/>
        <v>120</v>
      </c>
      <c r="H309" s="206">
        <f t="shared" si="300"/>
        <v>30</v>
      </c>
      <c r="I309" s="206">
        <f t="shared" si="301"/>
        <v>30</v>
      </c>
      <c r="J309" s="206">
        <f t="shared" si="302"/>
        <v>15</v>
      </c>
      <c r="K309" s="206">
        <f t="shared" si="303"/>
        <v>105</v>
      </c>
      <c r="L309" s="135">
        <v>300</v>
      </c>
      <c r="M309" s="206">
        <f t="shared" si="283"/>
        <v>120</v>
      </c>
      <c r="N309" s="206">
        <f t="shared" si="284"/>
        <v>30</v>
      </c>
      <c r="O309" s="206">
        <f t="shared" si="285"/>
        <v>30</v>
      </c>
      <c r="P309" s="206">
        <f t="shared" si="286"/>
        <v>15</v>
      </c>
      <c r="Q309" s="206">
        <f t="shared" si="287"/>
        <v>105</v>
      </c>
      <c r="R309" s="135">
        <v>600</v>
      </c>
      <c r="S309" s="206">
        <f t="shared" si="288"/>
        <v>240</v>
      </c>
      <c r="T309" s="206">
        <f t="shared" si="289"/>
        <v>60</v>
      </c>
      <c r="U309" s="206">
        <f t="shared" si="290"/>
        <v>60</v>
      </c>
      <c r="V309" s="206">
        <f t="shared" si="291"/>
        <v>30</v>
      </c>
      <c r="W309" s="206">
        <f t="shared" si="292"/>
        <v>210</v>
      </c>
      <c r="X309" s="135">
        <v>600</v>
      </c>
      <c r="Y309" s="206">
        <f>X309*0.4</f>
        <v>240</v>
      </c>
      <c r="Z309" s="206">
        <f>X309*0.1</f>
        <v>60</v>
      </c>
      <c r="AA309" s="206">
        <f>X309*0.1</f>
        <v>60</v>
      </c>
      <c r="AB309" s="206">
        <f>X309*0.05</f>
        <v>30</v>
      </c>
      <c r="AC309" s="206">
        <f>X309*0.35</f>
        <v>210</v>
      </c>
      <c r="AD309" s="135">
        <v>600</v>
      </c>
      <c r="AE309" s="206">
        <f t="shared" si="293"/>
        <v>240</v>
      </c>
      <c r="AF309" s="206">
        <f t="shared" si="294"/>
        <v>60</v>
      </c>
      <c r="AG309" s="206">
        <f t="shared" si="295"/>
        <v>60</v>
      </c>
      <c r="AH309" s="206">
        <f t="shared" si="296"/>
        <v>30</v>
      </c>
      <c r="AI309" s="206">
        <f t="shared" si="297"/>
        <v>210</v>
      </c>
      <c r="AJ309" s="197">
        <v>0.998</v>
      </c>
      <c r="AK309" s="38"/>
    </row>
    <row r="310" spans="1:37" s="5" customFormat="1" ht="12" customHeight="1">
      <c r="A310" s="269"/>
      <c r="B310" s="208" t="s">
        <v>20</v>
      </c>
      <c r="C310" s="273"/>
      <c r="D310" s="174">
        <v>10</v>
      </c>
      <c r="E310" s="167">
        <f t="shared" si="298"/>
        <v>3000</v>
      </c>
      <c r="F310" s="135">
        <v>3000</v>
      </c>
      <c r="G310" s="206">
        <f t="shared" si="299"/>
        <v>1200</v>
      </c>
      <c r="H310" s="206">
        <f t="shared" si="300"/>
        <v>300</v>
      </c>
      <c r="I310" s="206">
        <f t="shared" si="301"/>
        <v>300</v>
      </c>
      <c r="J310" s="206">
        <f t="shared" si="302"/>
        <v>150</v>
      </c>
      <c r="K310" s="206">
        <f t="shared" si="303"/>
        <v>1050</v>
      </c>
      <c r="L310" s="135"/>
      <c r="M310" s="206"/>
      <c r="N310" s="206"/>
      <c r="O310" s="206"/>
      <c r="P310" s="206"/>
      <c r="Q310" s="206"/>
      <c r="R310" s="135"/>
      <c r="S310" s="206"/>
      <c r="T310" s="206"/>
      <c r="U310" s="206"/>
      <c r="V310" s="206"/>
      <c r="W310" s="206"/>
      <c r="X310" s="135"/>
      <c r="Y310" s="206"/>
      <c r="Z310" s="206"/>
      <c r="AA310" s="206"/>
      <c r="AB310" s="206"/>
      <c r="AC310" s="206"/>
      <c r="AD310" s="135"/>
      <c r="AE310" s="206"/>
      <c r="AF310" s="206"/>
      <c r="AG310" s="206"/>
      <c r="AH310" s="206"/>
      <c r="AI310" s="206"/>
      <c r="AJ310" s="197">
        <v>1.797</v>
      </c>
      <c r="AK310" s="38"/>
    </row>
    <row r="311" spans="1:37" s="5" customFormat="1" ht="12" customHeight="1">
      <c r="A311" s="270"/>
      <c r="B311" s="208" t="s">
        <v>37</v>
      </c>
      <c r="C311" s="273"/>
      <c r="D311" s="174">
        <v>3</v>
      </c>
      <c r="E311" s="167">
        <f t="shared" si="298"/>
        <v>900</v>
      </c>
      <c r="F311" s="135"/>
      <c r="G311" s="206"/>
      <c r="H311" s="206"/>
      <c r="I311" s="206"/>
      <c r="J311" s="206"/>
      <c r="K311" s="206"/>
      <c r="L311" s="135">
        <v>300</v>
      </c>
      <c r="M311" s="206">
        <f t="shared" si="283"/>
        <v>120</v>
      </c>
      <c r="N311" s="206">
        <f t="shared" si="284"/>
        <v>30</v>
      </c>
      <c r="O311" s="206">
        <f t="shared" si="285"/>
        <v>30</v>
      </c>
      <c r="P311" s="206">
        <f t="shared" si="286"/>
        <v>15</v>
      </c>
      <c r="Q311" s="206">
        <f t="shared" si="287"/>
        <v>105</v>
      </c>
      <c r="R311" s="135">
        <v>600</v>
      </c>
      <c r="S311" s="206">
        <f t="shared" si="288"/>
        <v>240</v>
      </c>
      <c r="T311" s="206">
        <f t="shared" si="289"/>
        <v>60</v>
      </c>
      <c r="U311" s="206">
        <f t="shared" si="290"/>
        <v>60</v>
      </c>
      <c r="V311" s="206">
        <f t="shared" si="291"/>
        <v>30</v>
      </c>
      <c r="W311" s="206">
        <f t="shared" si="292"/>
        <v>210</v>
      </c>
      <c r="X311" s="135"/>
      <c r="Y311" s="206"/>
      <c r="Z311" s="206"/>
      <c r="AA311" s="206"/>
      <c r="AB311" s="206"/>
      <c r="AC311" s="206"/>
      <c r="AD311" s="135"/>
      <c r="AE311" s="206"/>
      <c r="AF311" s="206"/>
      <c r="AG311" s="206"/>
      <c r="AH311" s="206"/>
      <c r="AI311" s="206"/>
      <c r="AJ311" s="197">
        <v>0.384</v>
      </c>
      <c r="AK311" s="38"/>
    </row>
    <row r="312" spans="1:37" s="5" customFormat="1" ht="12" customHeight="1">
      <c r="A312" s="270"/>
      <c r="B312" s="208" t="s">
        <v>22</v>
      </c>
      <c r="C312" s="273"/>
      <c r="D312" s="174">
        <v>15</v>
      </c>
      <c r="E312" s="167">
        <f t="shared" si="298"/>
        <v>4500</v>
      </c>
      <c r="F312" s="135">
        <v>900</v>
      </c>
      <c r="G312" s="206">
        <f t="shared" si="299"/>
        <v>360</v>
      </c>
      <c r="H312" s="206">
        <f t="shared" si="300"/>
        <v>90</v>
      </c>
      <c r="I312" s="206">
        <f t="shared" si="301"/>
        <v>90</v>
      </c>
      <c r="J312" s="206">
        <f t="shared" si="302"/>
        <v>45</v>
      </c>
      <c r="K312" s="206">
        <f t="shared" si="303"/>
        <v>315</v>
      </c>
      <c r="L312" s="135">
        <v>900</v>
      </c>
      <c r="M312" s="206">
        <f t="shared" si="283"/>
        <v>360</v>
      </c>
      <c r="N312" s="206">
        <f t="shared" si="284"/>
        <v>90</v>
      </c>
      <c r="O312" s="206">
        <f t="shared" si="285"/>
        <v>90</v>
      </c>
      <c r="P312" s="206">
        <f t="shared" si="286"/>
        <v>45</v>
      </c>
      <c r="Q312" s="206">
        <f t="shared" si="287"/>
        <v>315</v>
      </c>
      <c r="R312" s="135">
        <v>900</v>
      </c>
      <c r="S312" s="206">
        <f t="shared" si="288"/>
        <v>360</v>
      </c>
      <c r="T312" s="206">
        <f t="shared" si="289"/>
        <v>90</v>
      </c>
      <c r="U312" s="206">
        <f t="shared" si="290"/>
        <v>90</v>
      </c>
      <c r="V312" s="206">
        <f t="shared" si="291"/>
        <v>45</v>
      </c>
      <c r="W312" s="206">
        <f t="shared" si="292"/>
        <v>315</v>
      </c>
      <c r="X312" s="135">
        <v>900</v>
      </c>
      <c r="Y312" s="206">
        <f>X312*0.4</f>
        <v>360</v>
      </c>
      <c r="Z312" s="206">
        <f>X312*0.1</f>
        <v>90</v>
      </c>
      <c r="AA312" s="206">
        <f>X312*0.1</f>
        <v>90</v>
      </c>
      <c r="AB312" s="206">
        <f>X312*0.05</f>
        <v>45</v>
      </c>
      <c r="AC312" s="206">
        <f>X312*0.35</f>
        <v>315</v>
      </c>
      <c r="AD312" s="135">
        <v>900</v>
      </c>
      <c r="AE312" s="206">
        <f t="shared" si="293"/>
        <v>360</v>
      </c>
      <c r="AF312" s="206">
        <f t="shared" si="294"/>
        <v>90</v>
      </c>
      <c r="AG312" s="206">
        <f t="shared" si="295"/>
        <v>90</v>
      </c>
      <c r="AH312" s="206">
        <f t="shared" si="296"/>
        <v>45</v>
      </c>
      <c r="AI312" s="206">
        <f t="shared" si="297"/>
        <v>315</v>
      </c>
      <c r="AJ312" s="197">
        <v>2.225</v>
      </c>
      <c r="AK312" s="38"/>
    </row>
    <row r="313" spans="1:37" s="5" customFormat="1" ht="12" customHeight="1">
      <c r="A313" s="270"/>
      <c r="B313" s="208" t="s">
        <v>23</v>
      </c>
      <c r="C313" s="273"/>
      <c r="D313" s="174">
        <v>3</v>
      </c>
      <c r="E313" s="167">
        <f t="shared" si="298"/>
        <v>900</v>
      </c>
      <c r="F313" s="135"/>
      <c r="G313" s="208"/>
      <c r="H313" s="208"/>
      <c r="I313" s="208"/>
      <c r="J313" s="208"/>
      <c r="K313" s="208"/>
      <c r="L313" s="135">
        <v>600</v>
      </c>
      <c r="M313" s="206">
        <f t="shared" si="283"/>
        <v>240</v>
      </c>
      <c r="N313" s="206">
        <f t="shared" si="284"/>
        <v>60</v>
      </c>
      <c r="O313" s="206">
        <f t="shared" si="285"/>
        <v>60</v>
      </c>
      <c r="P313" s="206">
        <f t="shared" si="286"/>
        <v>30</v>
      </c>
      <c r="Q313" s="206">
        <f t="shared" si="287"/>
        <v>210</v>
      </c>
      <c r="R313" s="135">
        <v>300</v>
      </c>
      <c r="S313" s="206">
        <f t="shared" si="288"/>
        <v>120</v>
      </c>
      <c r="T313" s="206">
        <f t="shared" si="289"/>
        <v>30</v>
      </c>
      <c r="U313" s="206">
        <f t="shared" si="290"/>
        <v>30</v>
      </c>
      <c r="V313" s="206">
        <f t="shared" si="291"/>
        <v>15</v>
      </c>
      <c r="W313" s="206">
        <f t="shared" si="292"/>
        <v>105</v>
      </c>
      <c r="X313" s="135"/>
      <c r="Y313" s="206"/>
      <c r="Z313" s="206"/>
      <c r="AA313" s="206"/>
      <c r="AB313" s="206"/>
      <c r="AC313" s="206"/>
      <c r="AD313" s="135"/>
      <c r="AE313" s="197"/>
      <c r="AF313" s="197"/>
      <c r="AG313" s="197"/>
      <c r="AH313" s="197"/>
      <c r="AI313" s="197"/>
      <c r="AJ313" s="197">
        <v>0.339</v>
      </c>
      <c r="AK313" s="38"/>
    </row>
    <row r="314" spans="1:37" s="5" customFormat="1" ht="12" customHeight="1">
      <c r="A314" s="270"/>
      <c r="B314" s="208" t="s">
        <v>24</v>
      </c>
      <c r="C314" s="273"/>
      <c r="D314" s="174">
        <v>1</v>
      </c>
      <c r="E314" s="167">
        <f t="shared" si="298"/>
        <v>300</v>
      </c>
      <c r="F314" s="135"/>
      <c r="G314" s="208"/>
      <c r="H314" s="208"/>
      <c r="I314" s="208"/>
      <c r="J314" s="208"/>
      <c r="K314" s="208"/>
      <c r="L314" s="135">
        <v>300</v>
      </c>
      <c r="M314" s="206">
        <f t="shared" si="283"/>
        <v>120</v>
      </c>
      <c r="N314" s="206">
        <f t="shared" si="284"/>
        <v>30</v>
      </c>
      <c r="O314" s="206">
        <f t="shared" si="285"/>
        <v>30</v>
      </c>
      <c r="P314" s="206">
        <f t="shared" si="286"/>
        <v>15</v>
      </c>
      <c r="Q314" s="206">
        <f t="shared" si="287"/>
        <v>105</v>
      </c>
      <c r="R314" s="135"/>
      <c r="S314" s="206"/>
      <c r="T314" s="206"/>
      <c r="U314" s="206"/>
      <c r="V314" s="206"/>
      <c r="W314" s="206"/>
      <c r="X314" s="135"/>
      <c r="Y314" s="206"/>
      <c r="Z314" s="206"/>
      <c r="AA314" s="206"/>
      <c r="AB314" s="206"/>
      <c r="AC314" s="206"/>
      <c r="AD314" s="135"/>
      <c r="AE314" s="197"/>
      <c r="AF314" s="197"/>
      <c r="AG314" s="197"/>
      <c r="AH314" s="197"/>
      <c r="AI314" s="197"/>
      <c r="AJ314" s="197">
        <v>0.152</v>
      </c>
      <c r="AK314" s="38"/>
    </row>
    <row r="315" spans="1:37" s="5" customFormat="1" ht="12" customHeight="1">
      <c r="A315" s="270"/>
      <c r="B315" s="208" t="s">
        <v>25</v>
      </c>
      <c r="C315" s="273"/>
      <c r="D315" s="174">
        <v>2</v>
      </c>
      <c r="E315" s="167">
        <f t="shared" si="298"/>
        <v>600</v>
      </c>
      <c r="F315" s="135"/>
      <c r="G315" s="208"/>
      <c r="H315" s="208"/>
      <c r="I315" s="208"/>
      <c r="J315" s="208"/>
      <c r="K315" s="208"/>
      <c r="L315" s="135">
        <v>300</v>
      </c>
      <c r="M315" s="206">
        <f t="shared" si="283"/>
        <v>120</v>
      </c>
      <c r="N315" s="206">
        <f t="shared" si="284"/>
        <v>30</v>
      </c>
      <c r="O315" s="206">
        <f t="shared" si="285"/>
        <v>30</v>
      </c>
      <c r="P315" s="206">
        <f t="shared" si="286"/>
        <v>15</v>
      </c>
      <c r="Q315" s="206">
        <f t="shared" si="287"/>
        <v>105</v>
      </c>
      <c r="R315" s="135">
        <v>300</v>
      </c>
      <c r="S315" s="206">
        <f t="shared" si="288"/>
        <v>120</v>
      </c>
      <c r="T315" s="206">
        <f t="shared" si="289"/>
        <v>30</v>
      </c>
      <c r="U315" s="206">
        <f t="shared" si="290"/>
        <v>30</v>
      </c>
      <c r="V315" s="206">
        <f t="shared" si="291"/>
        <v>15</v>
      </c>
      <c r="W315" s="206">
        <f t="shared" si="292"/>
        <v>105</v>
      </c>
      <c r="X315" s="135"/>
      <c r="Y315" s="206"/>
      <c r="Z315" s="206"/>
      <c r="AA315" s="206"/>
      <c r="AB315" s="206"/>
      <c r="AC315" s="206"/>
      <c r="AD315" s="135"/>
      <c r="AE315" s="197"/>
      <c r="AF315" s="197"/>
      <c r="AG315" s="197"/>
      <c r="AH315" s="197"/>
      <c r="AI315" s="197"/>
      <c r="AJ315" s="197">
        <v>0.221</v>
      </c>
      <c r="AK315" s="38"/>
    </row>
    <row r="316" spans="1:37" s="5" customFormat="1" ht="12" customHeight="1">
      <c r="A316" s="270"/>
      <c r="B316" s="208" t="s">
        <v>26</v>
      </c>
      <c r="C316" s="273"/>
      <c r="D316" s="174">
        <v>1</v>
      </c>
      <c r="E316" s="167">
        <f t="shared" si="298"/>
        <v>300</v>
      </c>
      <c r="F316" s="135"/>
      <c r="G316" s="208"/>
      <c r="H316" s="208"/>
      <c r="I316" s="208"/>
      <c r="J316" s="208"/>
      <c r="K316" s="208"/>
      <c r="L316" s="135">
        <v>300</v>
      </c>
      <c r="M316" s="206">
        <f t="shared" si="283"/>
        <v>120</v>
      </c>
      <c r="N316" s="206">
        <f t="shared" si="284"/>
        <v>30</v>
      </c>
      <c r="O316" s="206">
        <f t="shared" si="285"/>
        <v>30</v>
      </c>
      <c r="P316" s="206">
        <f t="shared" si="286"/>
        <v>15</v>
      </c>
      <c r="Q316" s="206">
        <f t="shared" si="287"/>
        <v>105</v>
      </c>
      <c r="R316" s="135"/>
      <c r="S316" s="206"/>
      <c r="T316" s="206"/>
      <c r="U316" s="206"/>
      <c r="V316" s="206"/>
      <c r="W316" s="206"/>
      <c r="X316" s="135"/>
      <c r="Y316" s="206"/>
      <c r="Z316" s="206"/>
      <c r="AA316" s="206"/>
      <c r="AB316" s="206"/>
      <c r="AC316" s="206"/>
      <c r="AD316" s="135"/>
      <c r="AE316" s="197"/>
      <c r="AF316" s="197"/>
      <c r="AG316" s="197"/>
      <c r="AH316" s="197"/>
      <c r="AI316" s="197"/>
      <c r="AJ316" s="197">
        <v>0.065</v>
      </c>
      <c r="AK316" s="38"/>
    </row>
    <row r="317" spans="1:37" s="5" customFormat="1" ht="12" customHeight="1">
      <c r="A317" s="270"/>
      <c r="B317" s="208" t="s">
        <v>27</v>
      </c>
      <c r="C317" s="273"/>
      <c r="D317" s="174">
        <v>2</v>
      </c>
      <c r="E317" s="167">
        <f t="shared" si="298"/>
        <v>600</v>
      </c>
      <c r="F317" s="135"/>
      <c r="G317" s="208"/>
      <c r="H317" s="208"/>
      <c r="I317" s="208"/>
      <c r="J317" s="208"/>
      <c r="K317" s="208"/>
      <c r="L317" s="135">
        <v>300</v>
      </c>
      <c r="M317" s="206">
        <f t="shared" si="283"/>
        <v>120</v>
      </c>
      <c r="N317" s="206">
        <f t="shared" si="284"/>
        <v>30</v>
      </c>
      <c r="O317" s="206">
        <f t="shared" si="285"/>
        <v>30</v>
      </c>
      <c r="P317" s="206">
        <f t="shared" si="286"/>
        <v>15</v>
      </c>
      <c r="Q317" s="206">
        <f t="shared" si="287"/>
        <v>105</v>
      </c>
      <c r="R317" s="135">
        <v>300</v>
      </c>
      <c r="S317" s="206">
        <f t="shared" si="288"/>
        <v>120</v>
      </c>
      <c r="T317" s="206">
        <f t="shared" si="289"/>
        <v>30</v>
      </c>
      <c r="U317" s="206">
        <f t="shared" si="290"/>
        <v>30</v>
      </c>
      <c r="V317" s="206">
        <f t="shared" si="291"/>
        <v>15</v>
      </c>
      <c r="W317" s="206">
        <f t="shared" si="292"/>
        <v>105</v>
      </c>
      <c r="X317" s="135"/>
      <c r="Y317" s="206"/>
      <c r="Z317" s="206"/>
      <c r="AA317" s="206"/>
      <c r="AB317" s="206"/>
      <c r="AC317" s="206"/>
      <c r="AD317" s="135"/>
      <c r="AE317" s="197"/>
      <c r="AF317" s="197"/>
      <c r="AG317" s="197"/>
      <c r="AH317" s="197"/>
      <c r="AI317" s="197"/>
      <c r="AJ317" s="197">
        <v>0.338</v>
      </c>
      <c r="AK317" s="38"/>
    </row>
    <row r="318" spans="1:37" s="5" customFormat="1" ht="12" customHeight="1">
      <c r="A318" s="270"/>
      <c r="B318" s="208" t="s">
        <v>28</v>
      </c>
      <c r="C318" s="273"/>
      <c r="D318" s="174">
        <v>6</v>
      </c>
      <c r="E318" s="167">
        <f t="shared" si="298"/>
        <v>1800</v>
      </c>
      <c r="F318" s="135"/>
      <c r="G318" s="208"/>
      <c r="H318" s="208"/>
      <c r="I318" s="208"/>
      <c r="J318" s="208"/>
      <c r="K318" s="208"/>
      <c r="L318" s="135">
        <v>600</v>
      </c>
      <c r="M318" s="206">
        <f t="shared" si="283"/>
        <v>240</v>
      </c>
      <c r="N318" s="206">
        <f t="shared" si="284"/>
        <v>60</v>
      </c>
      <c r="O318" s="206">
        <f t="shared" si="285"/>
        <v>60</v>
      </c>
      <c r="P318" s="206">
        <f t="shared" si="286"/>
        <v>30</v>
      </c>
      <c r="Q318" s="206">
        <f t="shared" si="287"/>
        <v>210</v>
      </c>
      <c r="R318" s="135">
        <v>600</v>
      </c>
      <c r="S318" s="206">
        <f t="shared" si="288"/>
        <v>240</v>
      </c>
      <c r="T318" s="206">
        <f t="shared" si="289"/>
        <v>60</v>
      </c>
      <c r="U318" s="206">
        <f t="shared" si="290"/>
        <v>60</v>
      </c>
      <c r="V318" s="206">
        <f t="shared" si="291"/>
        <v>30</v>
      </c>
      <c r="W318" s="206">
        <f t="shared" si="292"/>
        <v>210</v>
      </c>
      <c r="X318" s="135">
        <v>600</v>
      </c>
      <c r="Y318" s="206">
        <f>X318*0.4</f>
        <v>240</v>
      </c>
      <c r="Z318" s="206">
        <f>X318*0.1</f>
        <v>60</v>
      </c>
      <c r="AA318" s="206">
        <f>X318*0.1</f>
        <v>60</v>
      </c>
      <c r="AB318" s="206">
        <f>X318*0.05</f>
        <v>30</v>
      </c>
      <c r="AC318" s="206">
        <f>X318*0.35</f>
        <v>210</v>
      </c>
      <c r="AD318" s="135"/>
      <c r="AE318" s="197"/>
      <c r="AF318" s="197"/>
      <c r="AG318" s="197"/>
      <c r="AH318" s="197"/>
      <c r="AI318" s="197"/>
      <c r="AJ318" s="197">
        <v>0.812</v>
      </c>
      <c r="AK318" s="38"/>
    </row>
    <row r="319" spans="1:37" s="5" customFormat="1" ht="12" customHeight="1">
      <c r="A319" s="270"/>
      <c r="B319" s="208" t="s">
        <v>29</v>
      </c>
      <c r="C319" s="273"/>
      <c r="D319" s="174">
        <v>2</v>
      </c>
      <c r="E319" s="167">
        <f t="shared" si="298"/>
        <v>600</v>
      </c>
      <c r="F319" s="135"/>
      <c r="G319" s="208"/>
      <c r="H319" s="208"/>
      <c r="I319" s="208"/>
      <c r="J319" s="208"/>
      <c r="K319" s="208"/>
      <c r="L319" s="135"/>
      <c r="M319" s="206"/>
      <c r="N319" s="206"/>
      <c r="O319" s="206"/>
      <c r="P319" s="206"/>
      <c r="Q319" s="206"/>
      <c r="R319" s="135">
        <v>600</v>
      </c>
      <c r="S319" s="206">
        <f t="shared" si="288"/>
        <v>240</v>
      </c>
      <c r="T319" s="206">
        <f t="shared" si="289"/>
        <v>60</v>
      </c>
      <c r="U319" s="206">
        <f t="shared" si="290"/>
        <v>60</v>
      </c>
      <c r="V319" s="206">
        <f t="shared" si="291"/>
        <v>30</v>
      </c>
      <c r="W319" s="206">
        <f t="shared" si="292"/>
        <v>210</v>
      </c>
      <c r="X319" s="135"/>
      <c r="Y319" s="197"/>
      <c r="Z319" s="197"/>
      <c r="AA319" s="197"/>
      <c r="AB319" s="197"/>
      <c r="AC319" s="197"/>
      <c r="AD319" s="135"/>
      <c r="AE319" s="197"/>
      <c r="AF319" s="197"/>
      <c r="AG319" s="197"/>
      <c r="AH319" s="197"/>
      <c r="AI319" s="197"/>
      <c r="AJ319" s="197">
        <v>0.142</v>
      </c>
      <c r="AK319" s="38"/>
    </row>
    <row r="320" spans="1:37" s="5" customFormat="1" ht="12" customHeight="1">
      <c r="A320" s="271"/>
      <c r="B320" s="208" t="s">
        <v>32</v>
      </c>
      <c r="C320" s="273"/>
      <c r="D320" s="174">
        <v>1</v>
      </c>
      <c r="E320" s="167">
        <f t="shared" si="298"/>
        <v>300</v>
      </c>
      <c r="F320" s="135"/>
      <c r="G320" s="208"/>
      <c r="H320" s="208"/>
      <c r="I320" s="208"/>
      <c r="J320" s="208"/>
      <c r="K320" s="208"/>
      <c r="L320" s="135">
        <v>300</v>
      </c>
      <c r="M320" s="206">
        <f t="shared" si="283"/>
        <v>120</v>
      </c>
      <c r="N320" s="206">
        <f t="shared" si="284"/>
        <v>30</v>
      </c>
      <c r="O320" s="206">
        <f t="shared" si="285"/>
        <v>30</v>
      </c>
      <c r="P320" s="206">
        <f t="shared" si="286"/>
        <v>15</v>
      </c>
      <c r="Q320" s="206">
        <f t="shared" si="287"/>
        <v>105</v>
      </c>
      <c r="R320" s="135"/>
      <c r="S320" s="197"/>
      <c r="T320" s="197"/>
      <c r="U320" s="197"/>
      <c r="V320" s="197"/>
      <c r="W320" s="197"/>
      <c r="X320" s="135"/>
      <c r="Y320" s="197"/>
      <c r="Z320" s="197"/>
      <c r="AA320" s="197"/>
      <c r="AB320" s="197"/>
      <c r="AC320" s="197"/>
      <c r="AD320" s="135"/>
      <c r="AE320" s="197"/>
      <c r="AF320" s="197"/>
      <c r="AG320" s="197"/>
      <c r="AH320" s="197"/>
      <c r="AI320" s="197"/>
      <c r="AJ320" s="197">
        <v>0.097</v>
      </c>
      <c r="AK320" s="38"/>
    </row>
    <row r="321" spans="1:40" s="9" customFormat="1" ht="12" customHeight="1">
      <c r="A321" s="140"/>
      <c r="B321" s="212" t="s">
        <v>169</v>
      </c>
      <c r="C321" s="212"/>
      <c r="D321" s="224">
        <f>SUM(D303:D320)</f>
        <v>86</v>
      </c>
      <c r="E321" s="225">
        <f>SUM(E303:E320)</f>
        <v>25800</v>
      </c>
      <c r="F321" s="225">
        <f aca="true" t="shared" si="304" ref="F321:AI321">SUM(F303:F320)</f>
        <v>5100</v>
      </c>
      <c r="G321" s="225">
        <f t="shared" si="304"/>
        <v>2040</v>
      </c>
      <c r="H321" s="225">
        <f t="shared" si="304"/>
        <v>510</v>
      </c>
      <c r="I321" s="225">
        <f t="shared" si="304"/>
        <v>510</v>
      </c>
      <c r="J321" s="225">
        <f t="shared" si="304"/>
        <v>255</v>
      </c>
      <c r="K321" s="225">
        <f t="shared" si="304"/>
        <v>1785</v>
      </c>
      <c r="L321" s="225">
        <f t="shared" si="304"/>
        <v>6900</v>
      </c>
      <c r="M321" s="225">
        <f t="shared" si="304"/>
        <v>2760</v>
      </c>
      <c r="N321" s="225">
        <f t="shared" si="304"/>
        <v>690</v>
      </c>
      <c r="O321" s="225">
        <f t="shared" si="304"/>
        <v>690</v>
      </c>
      <c r="P321" s="225">
        <f t="shared" si="304"/>
        <v>345</v>
      </c>
      <c r="Q321" s="225">
        <f t="shared" si="304"/>
        <v>2415</v>
      </c>
      <c r="R321" s="225">
        <f t="shared" si="304"/>
        <v>6600</v>
      </c>
      <c r="S321" s="225">
        <f t="shared" si="304"/>
        <v>2640</v>
      </c>
      <c r="T321" s="225">
        <f t="shared" si="304"/>
        <v>660</v>
      </c>
      <c r="U321" s="225">
        <f t="shared" si="304"/>
        <v>660</v>
      </c>
      <c r="V321" s="225">
        <f t="shared" si="304"/>
        <v>330</v>
      </c>
      <c r="W321" s="225">
        <f t="shared" si="304"/>
        <v>2310</v>
      </c>
      <c r="X321" s="225">
        <f t="shared" si="304"/>
        <v>3900</v>
      </c>
      <c r="Y321" s="225">
        <f t="shared" si="304"/>
        <v>1560</v>
      </c>
      <c r="Z321" s="225">
        <f t="shared" si="304"/>
        <v>390</v>
      </c>
      <c r="AA321" s="225">
        <f t="shared" si="304"/>
        <v>390</v>
      </c>
      <c r="AB321" s="225">
        <f t="shared" si="304"/>
        <v>195</v>
      </c>
      <c r="AC321" s="225">
        <f t="shared" si="304"/>
        <v>1365</v>
      </c>
      <c r="AD321" s="225">
        <f t="shared" si="304"/>
        <v>3300</v>
      </c>
      <c r="AE321" s="225">
        <f t="shared" si="304"/>
        <v>1320</v>
      </c>
      <c r="AF321" s="225">
        <f t="shared" si="304"/>
        <v>330</v>
      </c>
      <c r="AG321" s="225">
        <f t="shared" si="304"/>
        <v>330</v>
      </c>
      <c r="AH321" s="225">
        <f t="shared" si="304"/>
        <v>165</v>
      </c>
      <c r="AI321" s="225">
        <f t="shared" si="304"/>
        <v>1155</v>
      </c>
      <c r="AJ321" s="247">
        <f>SUM(AJ303:AJ320)</f>
        <v>11.865999999999998</v>
      </c>
      <c r="AK321" s="124"/>
      <c r="AL321" s="79"/>
      <c r="AN321" s="34"/>
    </row>
    <row r="322" spans="1:40" s="146" customFormat="1" ht="24" customHeight="1">
      <c r="A322" s="140"/>
      <c r="B322" s="139" t="s">
        <v>109</v>
      </c>
      <c r="C322" s="140" t="s">
        <v>230</v>
      </c>
      <c r="D322" s="136">
        <v>18</v>
      </c>
      <c r="E322" s="166">
        <f t="shared" si="298"/>
        <v>8800</v>
      </c>
      <c r="F322" s="141">
        <f>1600+300+600+300+600</f>
        <v>3400</v>
      </c>
      <c r="G322" s="206">
        <f aca="true" t="shared" si="305" ref="G322:G327">F322*0.4</f>
        <v>1360</v>
      </c>
      <c r="H322" s="206"/>
      <c r="I322" s="206">
        <f aca="true" t="shared" si="306" ref="I322:I327">F322*0.1</f>
        <v>340</v>
      </c>
      <c r="J322" s="206">
        <f aca="true" t="shared" si="307" ref="J322:J327">F322*0.05</f>
        <v>170</v>
      </c>
      <c r="K322" s="206">
        <f>F322*0.45</f>
        <v>1530</v>
      </c>
      <c r="L322" s="166">
        <f>300+2400</f>
        <v>2700</v>
      </c>
      <c r="M322" s="206">
        <f aca="true" t="shared" si="308" ref="M322:M327">L322*0.4</f>
        <v>1080</v>
      </c>
      <c r="N322" s="206"/>
      <c r="O322" s="206">
        <f aca="true" t="shared" si="309" ref="O322:O327">L322*0.1</f>
        <v>270</v>
      </c>
      <c r="P322" s="206">
        <f aca="true" t="shared" si="310" ref="P322:P327">L322*0.05</f>
        <v>135</v>
      </c>
      <c r="Q322" s="206">
        <f>L322*0.45</f>
        <v>1215</v>
      </c>
      <c r="R322" s="166">
        <f>300+300+600+300</f>
        <v>1500</v>
      </c>
      <c r="S322" s="206">
        <f aca="true" t="shared" si="311" ref="S322:S327">R322*0.4</f>
        <v>600</v>
      </c>
      <c r="T322" s="206"/>
      <c r="U322" s="206">
        <f aca="true" t="shared" si="312" ref="U322:U327">R322*0.1</f>
        <v>150</v>
      </c>
      <c r="V322" s="206">
        <f aca="true" t="shared" si="313" ref="V322:V327">R322*0.05</f>
        <v>75</v>
      </c>
      <c r="W322" s="206">
        <f>R322*0.45</f>
        <v>675</v>
      </c>
      <c r="X322" s="166">
        <f>300+300+300+300</f>
        <v>1200</v>
      </c>
      <c r="Y322" s="206">
        <f aca="true" t="shared" si="314" ref="Y322:Y327">X322*0.4</f>
        <v>480</v>
      </c>
      <c r="Z322" s="206"/>
      <c r="AA322" s="206">
        <f aca="true" t="shared" si="315" ref="AA322:AA327">X322*0.1</f>
        <v>120</v>
      </c>
      <c r="AB322" s="206">
        <f aca="true" t="shared" si="316" ref="AB322:AB327">X322*0.05</f>
        <v>60</v>
      </c>
      <c r="AC322" s="206">
        <f>X322*0.45</f>
        <v>540</v>
      </c>
      <c r="AD322" s="166"/>
      <c r="AE322" s="206"/>
      <c r="AF322" s="206"/>
      <c r="AG322" s="206"/>
      <c r="AH322" s="206"/>
      <c r="AI322" s="206"/>
      <c r="AJ322" s="201">
        <v>3.7</v>
      </c>
      <c r="AK322" s="144"/>
      <c r="AL322" s="145"/>
      <c r="AN322" s="137"/>
    </row>
    <row r="323" spans="1:40" s="146" customFormat="1" ht="24" customHeight="1">
      <c r="A323" s="140"/>
      <c r="B323" s="139" t="s">
        <v>109</v>
      </c>
      <c r="C323" s="140" t="s">
        <v>110</v>
      </c>
      <c r="D323" s="136">
        <v>1</v>
      </c>
      <c r="E323" s="166">
        <f t="shared" si="298"/>
        <v>300</v>
      </c>
      <c r="F323" s="166">
        <v>300</v>
      </c>
      <c r="G323" s="206">
        <f t="shared" si="305"/>
        <v>120</v>
      </c>
      <c r="H323" s="206"/>
      <c r="I323" s="206">
        <f t="shared" si="306"/>
        <v>30</v>
      </c>
      <c r="J323" s="206">
        <f t="shared" si="307"/>
        <v>15</v>
      </c>
      <c r="K323" s="206">
        <f>F323*0.45</f>
        <v>135</v>
      </c>
      <c r="L323" s="166"/>
      <c r="M323" s="206"/>
      <c r="N323" s="206"/>
      <c r="O323" s="206"/>
      <c r="P323" s="206"/>
      <c r="Q323" s="206"/>
      <c r="R323" s="166"/>
      <c r="S323" s="206"/>
      <c r="T323" s="206"/>
      <c r="U323" s="206"/>
      <c r="V323" s="206"/>
      <c r="W323" s="206"/>
      <c r="X323" s="166"/>
      <c r="Y323" s="206"/>
      <c r="Z323" s="206"/>
      <c r="AA323" s="206"/>
      <c r="AB323" s="206"/>
      <c r="AC323" s="206"/>
      <c r="AD323" s="166"/>
      <c r="AE323" s="206"/>
      <c r="AF323" s="206"/>
      <c r="AG323" s="206"/>
      <c r="AH323" s="206"/>
      <c r="AI323" s="206"/>
      <c r="AJ323" s="201">
        <v>0.15</v>
      </c>
      <c r="AK323" s="144"/>
      <c r="AL323" s="145"/>
      <c r="AN323" s="137"/>
    </row>
    <row r="324" spans="1:40" s="146" customFormat="1" ht="36" customHeight="1">
      <c r="A324" s="140"/>
      <c r="B324" s="139" t="s">
        <v>113</v>
      </c>
      <c r="C324" s="140" t="s">
        <v>124</v>
      </c>
      <c r="D324" s="136">
        <v>47</v>
      </c>
      <c r="E324" s="166">
        <v>18100</v>
      </c>
      <c r="F324" s="166">
        <v>3620</v>
      </c>
      <c r="G324" s="206">
        <f t="shared" si="305"/>
        <v>1448</v>
      </c>
      <c r="H324" s="206"/>
      <c r="I324" s="206">
        <f t="shared" si="306"/>
        <v>362</v>
      </c>
      <c r="J324" s="206">
        <f t="shared" si="307"/>
        <v>181</v>
      </c>
      <c r="K324" s="206">
        <f>F324*0.45</f>
        <v>1629</v>
      </c>
      <c r="L324" s="166">
        <v>3620</v>
      </c>
      <c r="M324" s="206">
        <f t="shared" si="308"/>
        <v>1448</v>
      </c>
      <c r="N324" s="206"/>
      <c r="O324" s="206">
        <f t="shared" si="309"/>
        <v>362</v>
      </c>
      <c r="P324" s="206">
        <f t="shared" si="310"/>
        <v>181</v>
      </c>
      <c r="Q324" s="206">
        <f>L324*0.45</f>
        <v>1629</v>
      </c>
      <c r="R324" s="166">
        <v>3620</v>
      </c>
      <c r="S324" s="206">
        <f t="shared" si="311"/>
        <v>1448</v>
      </c>
      <c r="T324" s="206"/>
      <c r="U324" s="206">
        <f t="shared" si="312"/>
        <v>362</v>
      </c>
      <c r="V324" s="206">
        <f t="shared" si="313"/>
        <v>181</v>
      </c>
      <c r="W324" s="206">
        <f>R324*0.45</f>
        <v>1629</v>
      </c>
      <c r="X324" s="166">
        <v>3620</v>
      </c>
      <c r="Y324" s="206">
        <f t="shared" si="314"/>
        <v>1448</v>
      </c>
      <c r="Z324" s="206"/>
      <c r="AA324" s="206">
        <f t="shared" si="315"/>
        <v>362</v>
      </c>
      <c r="AB324" s="206">
        <f t="shared" si="316"/>
        <v>181</v>
      </c>
      <c r="AC324" s="206">
        <f>X324*0.45</f>
        <v>1629</v>
      </c>
      <c r="AD324" s="166">
        <v>3620</v>
      </c>
      <c r="AE324" s="206">
        <f>AD324*0.4</f>
        <v>1448</v>
      </c>
      <c r="AF324" s="206"/>
      <c r="AG324" s="206">
        <f>AD324*0.1</f>
        <v>362</v>
      </c>
      <c r="AH324" s="206">
        <f>AD324*0.05</f>
        <v>181</v>
      </c>
      <c r="AI324" s="206">
        <f>AD324*0.45</f>
        <v>1629</v>
      </c>
      <c r="AJ324" s="201">
        <v>2.49</v>
      </c>
      <c r="AK324" s="144"/>
      <c r="AL324" s="145"/>
      <c r="AN324" s="137"/>
    </row>
    <row r="325" spans="1:40" s="149" customFormat="1" ht="36" customHeight="1">
      <c r="A325" s="140"/>
      <c r="B325" s="139" t="s">
        <v>114</v>
      </c>
      <c r="C325" s="140" t="s">
        <v>118</v>
      </c>
      <c r="D325" s="136">
        <v>6</v>
      </c>
      <c r="E325" s="166">
        <f t="shared" si="298"/>
        <v>1200</v>
      </c>
      <c r="F325" s="166"/>
      <c r="G325" s="206"/>
      <c r="H325" s="206"/>
      <c r="I325" s="206"/>
      <c r="J325" s="206"/>
      <c r="K325" s="206"/>
      <c r="L325" s="166">
        <v>600</v>
      </c>
      <c r="M325" s="206">
        <f t="shared" si="308"/>
        <v>240</v>
      </c>
      <c r="N325" s="206"/>
      <c r="O325" s="206">
        <f t="shared" si="309"/>
        <v>60</v>
      </c>
      <c r="P325" s="206">
        <f t="shared" si="310"/>
        <v>30</v>
      </c>
      <c r="Q325" s="206">
        <f>L325*0.45</f>
        <v>270</v>
      </c>
      <c r="R325" s="166">
        <v>600</v>
      </c>
      <c r="S325" s="206">
        <f t="shared" si="311"/>
        <v>240</v>
      </c>
      <c r="T325" s="206"/>
      <c r="U325" s="206">
        <f t="shared" si="312"/>
        <v>60</v>
      </c>
      <c r="V325" s="206">
        <f t="shared" si="313"/>
        <v>30</v>
      </c>
      <c r="W325" s="206">
        <f>R325*0.45</f>
        <v>270</v>
      </c>
      <c r="X325" s="166"/>
      <c r="Y325" s="206"/>
      <c r="Z325" s="206"/>
      <c r="AA325" s="206"/>
      <c r="AB325" s="206"/>
      <c r="AC325" s="206"/>
      <c r="AD325" s="166"/>
      <c r="AE325" s="206"/>
      <c r="AF325" s="206"/>
      <c r="AG325" s="206"/>
      <c r="AH325" s="206"/>
      <c r="AI325" s="206"/>
      <c r="AJ325" s="202">
        <v>0.307</v>
      </c>
      <c r="AK325" s="147"/>
      <c r="AL325" s="148"/>
      <c r="AN325" s="34"/>
    </row>
    <row r="326" spans="1:40" s="149" customFormat="1" ht="24" customHeight="1">
      <c r="A326" s="140"/>
      <c r="B326" s="139" t="s">
        <v>112</v>
      </c>
      <c r="C326" s="140" t="s">
        <v>119</v>
      </c>
      <c r="D326" s="136">
        <v>59</v>
      </c>
      <c r="E326" s="166">
        <v>18900</v>
      </c>
      <c r="F326" s="166">
        <v>3780</v>
      </c>
      <c r="G326" s="206">
        <f t="shared" si="305"/>
        <v>1512</v>
      </c>
      <c r="H326" s="206"/>
      <c r="I326" s="206">
        <f t="shared" si="306"/>
        <v>378</v>
      </c>
      <c r="J326" s="206">
        <f t="shared" si="307"/>
        <v>189</v>
      </c>
      <c r="K326" s="206">
        <f>F326*0.45</f>
        <v>1701</v>
      </c>
      <c r="L326" s="166">
        <v>3780</v>
      </c>
      <c r="M326" s="206">
        <f t="shared" si="308"/>
        <v>1512</v>
      </c>
      <c r="N326" s="206"/>
      <c r="O326" s="206">
        <f t="shared" si="309"/>
        <v>378</v>
      </c>
      <c r="P326" s="206">
        <f t="shared" si="310"/>
        <v>189</v>
      </c>
      <c r="Q326" s="206">
        <f>L326*0.45</f>
        <v>1701</v>
      </c>
      <c r="R326" s="166">
        <v>3780</v>
      </c>
      <c r="S326" s="206">
        <f t="shared" si="311"/>
        <v>1512</v>
      </c>
      <c r="T326" s="206"/>
      <c r="U326" s="206">
        <f t="shared" si="312"/>
        <v>378</v>
      </c>
      <c r="V326" s="206">
        <f t="shared" si="313"/>
        <v>189</v>
      </c>
      <c r="W326" s="206">
        <f>R326*0.45</f>
        <v>1701</v>
      </c>
      <c r="X326" s="166">
        <v>3780</v>
      </c>
      <c r="Y326" s="206">
        <f t="shared" si="314"/>
        <v>1512</v>
      </c>
      <c r="Z326" s="206"/>
      <c r="AA326" s="206">
        <f t="shared" si="315"/>
        <v>378</v>
      </c>
      <c r="AB326" s="206">
        <f t="shared" si="316"/>
        <v>189</v>
      </c>
      <c r="AC326" s="206">
        <f>X326*0.45</f>
        <v>1701</v>
      </c>
      <c r="AD326" s="166">
        <v>3780</v>
      </c>
      <c r="AE326" s="206">
        <f>AD326*0.4</f>
        <v>1512</v>
      </c>
      <c r="AF326" s="206"/>
      <c r="AG326" s="206">
        <f>AD326*0.1</f>
        <v>378</v>
      </c>
      <c r="AH326" s="206">
        <f>AD326*0.05</f>
        <v>189</v>
      </c>
      <c r="AI326" s="206">
        <f>AD326*0.45</f>
        <v>1701</v>
      </c>
      <c r="AJ326" s="202">
        <v>5.163</v>
      </c>
      <c r="AK326" s="147"/>
      <c r="AL326" s="148"/>
      <c r="AN326" s="34"/>
    </row>
    <row r="327" spans="1:40" s="149" customFormat="1" ht="24" customHeight="1">
      <c r="A327" s="140"/>
      <c r="B327" s="139" t="s">
        <v>111</v>
      </c>
      <c r="C327" s="140" t="s">
        <v>126</v>
      </c>
      <c r="D327" s="136">
        <v>19</v>
      </c>
      <c r="E327" s="166">
        <v>2280</v>
      </c>
      <c r="F327" s="166">
        <v>600</v>
      </c>
      <c r="G327" s="206">
        <f t="shared" si="305"/>
        <v>240</v>
      </c>
      <c r="H327" s="206"/>
      <c r="I327" s="206">
        <f t="shared" si="306"/>
        <v>60</v>
      </c>
      <c r="J327" s="206">
        <f t="shared" si="307"/>
        <v>30</v>
      </c>
      <c r="K327" s="206">
        <f>F327*0.45</f>
        <v>270</v>
      </c>
      <c r="L327" s="135">
        <v>720</v>
      </c>
      <c r="M327" s="206">
        <f t="shared" si="308"/>
        <v>288</v>
      </c>
      <c r="N327" s="206"/>
      <c r="O327" s="206">
        <f t="shared" si="309"/>
        <v>72</v>
      </c>
      <c r="P327" s="206">
        <f t="shared" si="310"/>
        <v>36</v>
      </c>
      <c r="Q327" s="206">
        <f>L327*0.45</f>
        <v>324</v>
      </c>
      <c r="R327" s="135">
        <v>240</v>
      </c>
      <c r="S327" s="206">
        <f t="shared" si="311"/>
        <v>96</v>
      </c>
      <c r="T327" s="206"/>
      <c r="U327" s="206">
        <f t="shared" si="312"/>
        <v>24</v>
      </c>
      <c r="V327" s="206">
        <f t="shared" si="313"/>
        <v>12</v>
      </c>
      <c r="W327" s="206">
        <f>R327*0.45</f>
        <v>108</v>
      </c>
      <c r="X327" s="135">
        <v>360</v>
      </c>
      <c r="Y327" s="206">
        <f t="shared" si="314"/>
        <v>144</v>
      </c>
      <c r="Z327" s="206"/>
      <c r="AA327" s="206">
        <f t="shared" si="315"/>
        <v>36</v>
      </c>
      <c r="AB327" s="206">
        <f t="shared" si="316"/>
        <v>18</v>
      </c>
      <c r="AC327" s="206">
        <f>X327*0.45</f>
        <v>162</v>
      </c>
      <c r="AD327" s="135">
        <v>360</v>
      </c>
      <c r="AE327" s="206">
        <f>AD327*0.4</f>
        <v>144</v>
      </c>
      <c r="AF327" s="206"/>
      <c r="AG327" s="206">
        <f>AD327*0.1</f>
        <v>36</v>
      </c>
      <c r="AH327" s="206">
        <f>AD327*0.05</f>
        <v>18</v>
      </c>
      <c r="AI327" s="206">
        <f>AD327*0.45</f>
        <v>162</v>
      </c>
      <c r="AJ327" s="202">
        <v>1.688</v>
      </c>
      <c r="AK327" s="147"/>
      <c r="AL327" s="148"/>
      <c r="AN327" s="34"/>
    </row>
    <row r="328" spans="1:38" s="5" customFormat="1" ht="21" customHeight="1">
      <c r="A328" s="140"/>
      <c r="B328" s="182" t="s">
        <v>120</v>
      </c>
      <c r="C328" s="182"/>
      <c r="D328" s="167">
        <f aca="true" t="shared" si="317" ref="D328:AJ328">SUM(D321:D327)</f>
        <v>236</v>
      </c>
      <c r="E328" s="167">
        <f t="shared" si="317"/>
        <v>75380</v>
      </c>
      <c r="F328" s="167">
        <f t="shared" si="317"/>
        <v>16800</v>
      </c>
      <c r="G328" s="167">
        <f t="shared" si="317"/>
        <v>6720</v>
      </c>
      <c r="H328" s="167">
        <f t="shared" si="317"/>
        <v>510</v>
      </c>
      <c r="I328" s="167">
        <f t="shared" si="317"/>
        <v>1680</v>
      </c>
      <c r="J328" s="167">
        <f t="shared" si="317"/>
        <v>840</v>
      </c>
      <c r="K328" s="167">
        <f t="shared" si="317"/>
        <v>7050</v>
      </c>
      <c r="L328" s="167">
        <f t="shared" si="317"/>
        <v>18320</v>
      </c>
      <c r="M328" s="167">
        <f t="shared" si="317"/>
        <v>7328</v>
      </c>
      <c r="N328" s="167">
        <f t="shared" si="317"/>
        <v>690</v>
      </c>
      <c r="O328" s="167">
        <f t="shared" si="317"/>
        <v>1832</v>
      </c>
      <c r="P328" s="167">
        <f t="shared" si="317"/>
        <v>916</v>
      </c>
      <c r="Q328" s="167">
        <f t="shared" si="317"/>
        <v>7554</v>
      </c>
      <c r="R328" s="167">
        <f t="shared" si="317"/>
        <v>16340</v>
      </c>
      <c r="S328" s="167">
        <f t="shared" si="317"/>
        <v>6536</v>
      </c>
      <c r="T328" s="167">
        <f t="shared" si="317"/>
        <v>660</v>
      </c>
      <c r="U328" s="167">
        <f t="shared" si="317"/>
        <v>1634</v>
      </c>
      <c r="V328" s="167">
        <f t="shared" si="317"/>
        <v>817</v>
      </c>
      <c r="W328" s="167">
        <f t="shared" si="317"/>
        <v>6693</v>
      </c>
      <c r="X328" s="167">
        <f t="shared" si="317"/>
        <v>12860</v>
      </c>
      <c r="Y328" s="167">
        <f t="shared" si="317"/>
        <v>5144</v>
      </c>
      <c r="Z328" s="167">
        <f t="shared" si="317"/>
        <v>390</v>
      </c>
      <c r="AA328" s="167">
        <f t="shared" si="317"/>
        <v>1286</v>
      </c>
      <c r="AB328" s="167">
        <f t="shared" si="317"/>
        <v>643</v>
      </c>
      <c r="AC328" s="167">
        <f t="shared" si="317"/>
        <v>5397</v>
      </c>
      <c r="AD328" s="167">
        <f t="shared" si="317"/>
        <v>11060</v>
      </c>
      <c r="AE328" s="167">
        <f t="shared" si="317"/>
        <v>4424</v>
      </c>
      <c r="AF328" s="167">
        <f t="shared" si="317"/>
        <v>330</v>
      </c>
      <c r="AG328" s="167">
        <f t="shared" si="317"/>
        <v>1106</v>
      </c>
      <c r="AH328" s="167">
        <f t="shared" si="317"/>
        <v>553</v>
      </c>
      <c r="AI328" s="167">
        <f t="shared" si="317"/>
        <v>4647</v>
      </c>
      <c r="AJ328" s="183">
        <f t="shared" si="317"/>
        <v>25.363999999999997</v>
      </c>
      <c r="AK328" s="95"/>
      <c r="AL328" s="95"/>
    </row>
    <row r="329" spans="1:36" s="5" customFormat="1" ht="91.5" customHeight="1">
      <c r="A329" s="140"/>
      <c r="B329" s="233" t="s">
        <v>200</v>
      </c>
      <c r="C329" s="233"/>
      <c r="D329" s="233"/>
      <c r="E329" s="233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172" t="s">
        <v>76</v>
      </c>
    </row>
    <row r="330" spans="1:36" s="5" customFormat="1" ht="12" customHeight="1">
      <c r="A330" s="140"/>
      <c r="B330" s="233" t="s">
        <v>35</v>
      </c>
      <c r="C330" s="274" t="s">
        <v>115</v>
      </c>
      <c r="D330" s="233"/>
      <c r="E330" s="167">
        <f t="shared" si="298"/>
        <v>2100</v>
      </c>
      <c r="F330" s="135"/>
      <c r="G330" s="208"/>
      <c r="H330" s="208"/>
      <c r="I330" s="208"/>
      <c r="J330" s="208"/>
      <c r="K330" s="208"/>
      <c r="L330" s="135">
        <v>600</v>
      </c>
      <c r="M330" s="206">
        <f aca="true" t="shared" si="318" ref="M330:M347">L330*0.4</f>
        <v>240</v>
      </c>
      <c r="N330" s="206">
        <f>L330*0.1</f>
        <v>60</v>
      </c>
      <c r="O330" s="206">
        <f>L330*0.1</f>
        <v>60</v>
      </c>
      <c r="P330" s="206">
        <f>L330*0.05</f>
        <v>30</v>
      </c>
      <c r="Q330" s="206">
        <f>L330*0.35</f>
        <v>210</v>
      </c>
      <c r="R330" s="135">
        <v>300</v>
      </c>
      <c r="S330" s="206">
        <f aca="true" t="shared" si="319" ref="S330:S346">R330*0.4</f>
        <v>120</v>
      </c>
      <c r="T330" s="206">
        <f>R330*0.1</f>
        <v>30</v>
      </c>
      <c r="U330" s="206">
        <f>R330*0.1</f>
        <v>30</v>
      </c>
      <c r="V330" s="206">
        <f>R330*0.05</f>
        <v>15</v>
      </c>
      <c r="W330" s="206">
        <f>R330*0.35</f>
        <v>105</v>
      </c>
      <c r="X330" s="135">
        <v>600</v>
      </c>
      <c r="Y330" s="206">
        <f>X330*0.4</f>
        <v>240</v>
      </c>
      <c r="Z330" s="206">
        <f>X330*0.1</f>
        <v>60</v>
      </c>
      <c r="AA330" s="206">
        <f>X330*0.1</f>
        <v>60</v>
      </c>
      <c r="AB330" s="206">
        <f>X330*0.05</f>
        <v>30</v>
      </c>
      <c r="AC330" s="206">
        <f>X330*0.35</f>
        <v>210</v>
      </c>
      <c r="AD330" s="135">
        <v>600</v>
      </c>
      <c r="AE330" s="206">
        <f aca="true" t="shared" si="320" ref="AE330:AE339">AD330*0.4</f>
        <v>240</v>
      </c>
      <c r="AF330" s="206">
        <f>AD330*0.1</f>
        <v>60</v>
      </c>
      <c r="AG330" s="206">
        <f>AD330*0.1</f>
        <v>60</v>
      </c>
      <c r="AH330" s="206">
        <f>AD330*0.05</f>
        <v>30</v>
      </c>
      <c r="AI330" s="206">
        <f>AD330*0.35</f>
        <v>210</v>
      </c>
      <c r="AJ330" s="197"/>
    </row>
    <row r="331" spans="1:36" s="5" customFormat="1" ht="12" customHeight="1">
      <c r="A331" s="140"/>
      <c r="B331" s="208" t="s">
        <v>229</v>
      </c>
      <c r="C331" s="274"/>
      <c r="D331" s="208"/>
      <c r="E331" s="167">
        <f t="shared" si="298"/>
        <v>600</v>
      </c>
      <c r="F331" s="135"/>
      <c r="G331" s="208"/>
      <c r="H331" s="208"/>
      <c r="I331" s="208"/>
      <c r="J331" s="208"/>
      <c r="K331" s="208"/>
      <c r="L331" s="135">
        <v>600</v>
      </c>
      <c r="M331" s="206">
        <f t="shared" si="318"/>
        <v>240</v>
      </c>
      <c r="N331" s="206">
        <f>L331*0.1</f>
        <v>60</v>
      </c>
      <c r="O331" s="206">
        <f>L331*0.1</f>
        <v>60</v>
      </c>
      <c r="P331" s="206">
        <f>L331*0.05</f>
        <v>30</v>
      </c>
      <c r="Q331" s="206">
        <f>L331*0.35</f>
        <v>210</v>
      </c>
      <c r="R331" s="135"/>
      <c r="S331" s="206"/>
      <c r="T331" s="206"/>
      <c r="U331" s="206"/>
      <c r="V331" s="206"/>
      <c r="W331" s="206"/>
      <c r="X331" s="135"/>
      <c r="Y331" s="206"/>
      <c r="Z331" s="206"/>
      <c r="AA331" s="206"/>
      <c r="AB331" s="206"/>
      <c r="AC331" s="206"/>
      <c r="AD331" s="135"/>
      <c r="AE331" s="206"/>
      <c r="AF331" s="206"/>
      <c r="AG331" s="206"/>
      <c r="AH331" s="206"/>
      <c r="AI331" s="206"/>
      <c r="AJ331" s="197"/>
    </row>
    <row r="332" spans="1:36" s="5" customFormat="1" ht="12" customHeight="1">
      <c r="A332" s="140"/>
      <c r="B332" s="208" t="s">
        <v>36</v>
      </c>
      <c r="C332" s="274"/>
      <c r="D332" s="208"/>
      <c r="E332" s="167">
        <f t="shared" si="298"/>
        <v>300</v>
      </c>
      <c r="F332" s="135"/>
      <c r="G332" s="208"/>
      <c r="H332" s="208"/>
      <c r="I332" s="208"/>
      <c r="J332" s="208"/>
      <c r="K332" s="208"/>
      <c r="L332" s="135"/>
      <c r="M332" s="206"/>
      <c r="N332" s="206"/>
      <c r="O332" s="206"/>
      <c r="P332" s="206"/>
      <c r="Q332" s="206"/>
      <c r="R332" s="135">
        <v>300</v>
      </c>
      <c r="S332" s="206">
        <f t="shared" si="319"/>
        <v>120</v>
      </c>
      <c r="T332" s="206">
        <f>R332*0.1</f>
        <v>30</v>
      </c>
      <c r="U332" s="206">
        <f>R332*0.1</f>
        <v>30</v>
      </c>
      <c r="V332" s="206">
        <f>R332*0.05</f>
        <v>15</v>
      </c>
      <c r="W332" s="206">
        <f>R332*0.35</f>
        <v>105</v>
      </c>
      <c r="X332" s="135"/>
      <c r="Y332" s="206"/>
      <c r="Z332" s="206"/>
      <c r="AA332" s="206"/>
      <c r="AB332" s="206"/>
      <c r="AC332" s="206"/>
      <c r="AD332" s="135"/>
      <c r="AE332" s="206"/>
      <c r="AF332" s="206"/>
      <c r="AG332" s="206"/>
      <c r="AH332" s="206"/>
      <c r="AI332" s="206"/>
      <c r="AJ332" s="197"/>
    </row>
    <row r="333" spans="1:36" s="5" customFormat="1" ht="12" customHeight="1">
      <c r="A333" s="140"/>
      <c r="B333" s="138" t="s">
        <v>14</v>
      </c>
      <c r="C333" s="274"/>
      <c r="D333" s="138"/>
      <c r="E333" s="167">
        <f t="shared" si="298"/>
        <v>2400</v>
      </c>
      <c r="F333" s="135"/>
      <c r="G333" s="208"/>
      <c r="H333" s="208"/>
      <c r="I333" s="208"/>
      <c r="J333" s="208"/>
      <c r="K333" s="208"/>
      <c r="L333" s="135">
        <v>600</v>
      </c>
      <c r="M333" s="206">
        <f t="shared" si="318"/>
        <v>240</v>
      </c>
      <c r="N333" s="206">
        <f>L333*0.1</f>
        <v>60</v>
      </c>
      <c r="O333" s="206">
        <f>L333*0.1</f>
        <v>60</v>
      </c>
      <c r="P333" s="206">
        <f>L333*0.05</f>
        <v>30</v>
      </c>
      <c r="Q333" s="206">
        <f>L333*0.35</f>
        <v>210</v>
      </c>
      <c r="R333" s="135">
        <v>600</v>
      </c>
      <c r="S333" s="206">
        <f t="shared" si="319"/>
        <v>240</v>
      </c>
      <c r="T333" s="206">
        <f>R333*0.1</f>
        <v>60</v>
      </c>
      <c r="U333" s="206">
        <f>R333*0.1</f>
        <v>60</v>
      </c>
      <c r="V333" s="206">
        <f>R333*0.05</f>
        <v>30</v>
      </c>
      <c r="W333" s="206">
        <f>R333*0.35</f>
        <v>210</v>
      </c>
      <c r="X333" s="135">
        <v>600</v>
      </c>
      <c r="Y333" s="206">
        <f>X333*0.4</f>
        <v>240</v>
      </c>
      <c r="Z333" s="206">
        <f>X333*0.1</f>
        <v>60</v>
      </c>
      <c r="AA333" s="206">
        <f>X333*0.1</f>
        <v>60</v>
      </c>
      <c r="AB333" s="206">
        <f>X333*0.05</f>
        <v>30</v>
      </c>
      <c r="AC333" s="206">
        <f>X333*0.35</f>
        <v>210</v>
      </c>
      <c r="AD333" s="135">
        <v>600</v>
      </c>
      <c r="AE333" s="206">
        <f t="shared" si="320"/>
        <v>240</v>
      </c>
      <c r="AF333" s="206">
        <f>AD333*0.1</f>
        <v>60</v>
      </c>
      <c r="AG333" s="206">
        <f>AD333*0.1</f>
        <v>60</v>
      </c>
      <c r="AH333" s="206">
        <f>AD333*0.05</f>
        <v>30</v>
      </c>
      <c r="AI333" s="206">
        <f>AD333*0.35</f>
        <v>210</v>
      </c>
      <c r="AJ333" s="197"/>
    </row>
    <row r="334" spans="1:36" s="5" customFormat="1" ht="12" customHeight="1">
      <c r="A334" s="140"/>
      <c r="B334" s="208" t="s">
        <v>15</v>
      </c>
      <c r="C334" s="274"/>
      <c r="D334" s="208"/>
      <c r="E334" s="167">
        <f t="shared" si="298"/>
        <v>3600</v>
      </c>
      <c r="F334" s="135">
        <v>900</v>
      </c>
      <c r="G334" s="206">
        <f aca="true" t="shared" si="321" ref="G334:G339">F334*0.4</f>
        <v>360</v>
      </c>
      <c r="H334" s="206">
        <f>F334*0.1</f>
        <v>90</v>
      </c>
      <c r="I334" s="206">
        <f>F334*0.1</f>
        <v>90</v>
      </c>
      <c r="J334" s="206">
        <f>F334*0.05</f>
        <v>45</v>
      </c>
      <c r="K334" s="206">
        <f>F334*0.35</f>
        <v>315</v>
      </c>
      <c r="L334" s="135">
        <v>600</v>
      </c>
      <c r="M334" s="206">
        <f t="shared" si="318"/>
        <v>240</v>
      </c>
      <c r="N334" s="206">
        <f>L334*0.1</f>
        <v>60</v>
      </c>
      <c r="O334" s="206">
        <f>L334*0.1</f>
        <v>60</v>
      </c>
      <c r="P334" s="206">
        <f>L334*0.05</f>
        <v>30</v>
      </c>
      <c r="Q334" s="206">
        <f>L334*0.35</f>
        <v>210</v>
      </c>
      <c r="R334" s="135">
        <v>900</v>
      </c>
      <c r="S334" s="206">
        <f t="shared" si="319"/>
        <v>360</v>
      </c>
      <c r="T334" s="206">
        <f>R334*0.1</f>
        <v>90</v>
      </c>
      <c r="U334" s="206">
        <f>R334*0.1</f>
        <v>90</v>
      </c>
      <c r="V334" s="206">
        <f>R334*0.05</f>
        <v>45</v>
      </c>
      <c r="W334" s="206">
        <f>R334*0.35</f>
        <v>315</v>
      </c>
      <c r="X334" s="135">
        <v>600</v>
      </c>
      <c r="Y334" s="206">
        <f>X334*0.4</f>
        <v>240</v>
      </c>
      <c r="Z334" s="206">
        <f>X334*0.1</f>
        <v>60</v>
      </c>
      <c r="AA334" s="206">
        <f>X334*0.1</f>
        <v>60</v>
      </c>
      <c r="AB334" s="206">
        <f>X334*0.05</f>
        <v>30</v>
      </c>
      <c r="AC334" s="206">
        <f>X334*0.35</f>
        <v>210</v>
      </c>
      <c r="AD334" s="135">
        <v>600</v>
      </c>
      <c r="AE334" s="206">
        <f t="shared" si="320"/>
        <v>240</v>
      </c>
      <c r="AF334" s="206">
        <f>AD334*0.1</f>
        <v>60</v>
      </c>
      <c r="AG334" s="206">
        <f>AD334*0.1</f>
        <v>60</v>
      </c>
      <c r="AH334" s="206">
        <f>AD334*0.05</f>
        <v>30</v>
      </c>
      <c r="AI334" s="206">
        <f>AD334*0.35</f>
        <v>210</v>
      </c>
      <c r="AJ334" s="197"/>
    </row>
    <row r="335" spans="1:36" s="5" customFormat="1" ht="12" customHeight="1">
      <c r="A335" s="140"/>
      <c r="B335" s="208" t="s">
        <v>16</v>
      </c>
      <c r="C335" s="274"/>
      <c r="D335" s="208"/>
      <c r="E335" s="167">
        <f t="shared" si="298"/>
        <v>600</v>
      </c>
      <c r="F335" s="135"/>
      <c r="G335" s="206"/>
      <c r="H335" s="206"/>
      <c r="I335" s="206"/>
      <c r="J335" s="206"/>
      <c r="K335" s="206"/>
      <c r="L335" s="135">
        <v>300</v>
      </c>
      <c r="M335" s="206">
        <f t="shared" si="318"/>
        <v>120</v>
      </c>
      <c r="N335" s="206">
        <f>L335*0.1</f>
        <v>30</v>
      </c>
      <c r="O335" s="206">
        <f>L335*0.1</f>
        <v>30</v>
      </c>
      <c r="P335" s="206">
        <f>L335*0.05</f>
        <v>15</v>
      </c>
      <c r="Q335" s="206">
        <f>L335*0.35</f>
        <v>105</v>
      </c>
      <c r="R335" s="135">
        <v>300</v>
      </c>
      <c r="S335" s="206">
        <f t="shared" si="319"/>
        <v>120</v>
      </c>
      <c r="T335" s="206">
        <f>R335*0.1</f>
        <v>30</v>
      </c>
      <c r="U335" s="206">
        <f>R335*0.1</f>
        <v>30</v>
      </c>
      <c r="V335" s="206">
        <f>R335*0.05</f>
        <v>15</v>
      </c>
      <c r="W335" s="206">
        <f>R335*0.35</f>
        <v>105</v>
      </c>
      <c r="X335" s="135"/>
      <c r="Y335" s="206"/>
      <c r="Z335" s="206"/>
      <c r="AA335" s="206"/>
      <c r="AB335" s="206"/>
      <c r="AC335" s="206"/>
      <c r="AD335" s="135"/>
      <c r="AE335" s="206"/>
      <c r="AF335" s="206"/>
      <c r="AG335" s="206"/>
      <c r="AH335" s="206"/>
      <c r="AI335" s="206"/>
      <c r="AJ335" s="197"/>
    </row>
    <row r="336" spans="1:36" s="5" customFormat="1" ht="12" customHeight="1">
      <c r="A336" s="140"/>
      <c r="B336" s="208" t="s">
        <v>19</v>
      </c>
      <c r="C336" s="274"/>
      <c r="D336" s="208"/>
      <c r="E336" s="167">
        <f t="shared" si="298"/>
        <v>2400</v>
      </c>
      <c r="F336" s="135">
        <v>300</v>
      </c>
      <c r="G336" s="206">
        <f t="shared" si="321"/>
        <v>120</v>
      </c>
      <c r="H336" s="206">
        <f>F336*0.1</f>
        <v>30</v>
      </c>
      <c r="I336" s="206">
        <f>F336*0.1</f>
        <v>30</v>
      </c>
      <c r="J336" s="206">
        <f>F336*0.05</f>
        <v>15</v>
      </c>
      <c r="K336" s="206">
        <f>F336*0.35</f>
        <v>105</v>
      </c>
      <c r="L336" s="135">
        <v>300</v>
      </c>
      <c r="M336" s="206">
        <f t="shared" si="318"/>
        <v>120</v>
      </c>
      <c r="N336" s="206">
        <f>L336*0.1</f>
        <v>30</v>
      </c>
      <c r="O336" s="206">
        <f>L336*0.1</f>
        <v>30</v>
      </c>
      <c r="P336" s="206">
        <f>L336*0.05</f>
        <v>15</v>
      </c>
      <c r="Q336" s="206">
        <f>L336*0.35</f>
        <v>105</v>
      </c>
      <c r="R336" s="135">
        <v>600</v>
      </c>
      <c r="S336" s="206">
        <f t="shared" si="319"/>
        <v>240</v>
      </c>
      <c r="T336" s="206">
        <f>R336*0.1</f>
        <v>60</v>
      </c>
      <c r="U336" s="206">
        <f>R336*0.1</f>
        <v>60</v>
      </c>
      <c r="V336" s="206">
        <f>R336*0.05</f>
        <v>30</v>
      </c>
      <c r="W336" s="206">
        <f>R336*0.35</f>
        <v>210</v>
      </c>
      <c r="X336" s="135">
        <v>600</v>
      </c>
      <c r="Y336" s="206">
        <f>X336*0.4</f>
        <v>240</v>
      </c>
      <c r="Z336" s="206">
        <f>X336*0.1</f>
        <v>60</v>
      </c>
      <c r="AA336" s="206">
        <f>X336*0.1</f>
        <v>60</v>
      </c>
      <c r="AB336" s="206">
        <f>X336*0.05</f>
        <v>30</v>
      </c>
      <c r="AC336" s="206">
        <f>X336*0.35</f>
        <v>210</v>
      </c>
      <c r="AD336" s="135">
        <v>600</v>
      </c>
      <c r="AE336" s="206">
        <f t="shared" si="320"/>
        <v>240</v>
      </c>
      <c r="AF336" s="206">
        <f>AD336*0.1</f>
        <v>60</v>
      </c>
      <c r="AG336" s="206">
        <f>AD336*0.1</f>
        <v>60</v>
      </c>
      <c r="AH336" s="206">
        <f>AD336*0.05</f>
        <v>30</v>
      </c>
      <c r="AI336" s="206">
        <f>AD336*0.35</f>
        <v>210</v>
      </c>
      <c r="AJ336" s="197"/>
    </row>
    <row r="337" spans="1:36" s="5" customFormat="1" ht="12" customHeight="1">
      <c r="A337" s="140"/>
      <c r="B337" s="208" t="s">
        <v>20</v>
      </c>
      <c r="C337" s="274"/>
      <c r="D337" s="208"/>
      <c r="E337" s="167">
        <f t="shared" si="298"/>
        <v>3000</v>
      </c>
      <c r="F337" s="135">
        <v>3000</v>
      </c>
      <c r="G337" s="206">
        <f t="shared" si="321"/>
        <v>1200</v>
      </c>
      <c r="H337" s="206">
        <f>F337*0.1</f>
        <v>300</v>
      </c>
      <c r="I337" s="206">
        <f>F337*0.1</f>
        <v>300</v>
      </c>
      <c r="J337" s="206">
        <f>F337*0.05</f>
        <v>150</v>
      </c>
      <c r="K337" s="206">
        <f>F337*0.35</f>
        <v>1050</v>
      </c>
      <c r="L337" s="135"/>
      <c r="M337" s="206"/>
      <c r="N337" s="206"/>
      <c r="O337" s="206"/>
      <c r="P337" s="206"/>
      <c r="Q337" s="206"/>
      <c r="R337" s="135"/>
      <c r="S337" s="206"/>
      <c r="T337" s="206"/>
      <c r="U337" s="206"/>
      <c r="V337" s="206"/>
      <c r="W337" s="206"/>
      <c r="X337" s="135"/>
      <c r="Y337" s="206"/>
      <c r="Z337" s="206"/>
      <c r="AA337" s="206"/>
      <c r="AB337" s="206"/>
      <c r="AC337" s="206"/>
      <c r="AD337" s="135"/>
      <c r="AE337" s="206"/>
      <c r="AF337" s="206"/>
      <c r="AG337" s="206"/>
      <c r="AH337" s="206"/>
      <c r="AI337" s="206"/>
      <c r="AJ337" s="197"/>
    </row>
    <row r="338" spans="1:36" s="5" customFormat="1" ht="12" customHeight="1">
      <c r="A338" s="140"/>
      <c r="B338" s="208" t="s">
        <v>37</v>
      </c>
      <c r="C338" s="274"/>
      <c r="D338" s="208"/>
      <c r="E338" s="167">
        <f t="shared" si="298"/>
        <v>900</v>
      </c>
      <c r="F338" s="135"/>
      <c r="G338" s="206"/>
      <c r="H338" s="206"/>
      <c r="I338" s="206"/>
      <c r="J338" s="206"/>
      <c r="K338" s="206"/>
      <c r="L338" s="135">
        <v>300</v>
      </c>
      <c r="M338" s="206">
        <f t="shared" si="318"/>
        <v>120</v>
      </c>
      <c r="N338" s="206">
        <f aca="true" t="shared" si="322" ref="N338:N345">L338*0.1</f>
        <v>30</v>
      </c>
      <c r="O338" s="206">
        <f aca="true" t="shared" si="323" ref="O338:O345">L338*0.1</f>
        <v>30</v>
      </c>
      <c r="P338" s="206">
        <f aca="true" t="shared" si="324" ref="P338:P345">L338*0.05</f>
        <v>15</v>
      </c>
      <c r="Q338" s="206">
        <f aca="true" t="shared" si="325" ref="Q338:Q345">L338*0.35</f>
        <v>105</v>
      </c>
      <c r="R338" s="135">
        <v>600</v>
      </c>
      <c r="S338" s="206">
        <f t="shared" si="319"/>
        <v>240</v>
      </c>
      <c r="T338" s="206">
        <f>R338*0.1</f>
        <v>60</v>
      </c>
      <c r="U338" s="206">
        <f>R338*0.1</f>
        <v>60</v>
      </c>
      <c r="V338" s="206">
        <f>R338*0.05</f>
        <v>30</v>
      </c>
      <c r="W338" s="206">
        <f>R338*0.35</f>
        <v>210</v>
      </c>
      <c r="X338" s="135"/>
      <c r="Y338" s="206"/>
      <c r="Z338" s="206"/>
      <c r="AA338" s="206"/>
      <c r="AB338" s="206"/>
      <c r="AC338" s="206"/>
      <c r="AD338" s="135"/>
      <c r="AE338" s="206"/>
      <c r="AF338" s="206"/>
      <c r="AG338" s="206"/>
      <c r="AH338" s="206"/>
      <c r="AI338" s="206"/>
      <c r="AJ338" s="197"/>
    </row>
    <row r="339" spans="1:36" s="5" customFormat="1" ht="12" customHeight="1">
      <c r="A339" s="140"/>
      <c r="B339" s="208" t="s">
        <v>22</v>
      </c>
      <c r="C339" s="274"/>
      <c r="D339" s="208"/>
      <c r="E339" s="167">
        <f t="shared" si="298"/>
        <v>4500</v>
      </c>
      <c r="F339" s="135">
        <v>900</v>
      </c>
      <c r="G339" s="206">
        <f t="shared" si="321"/>
        <v>360</v>
      </c>
      <c r="H339" s="206">
        <f>F339*0.1</f>
        <v>90</v>
      </c>
      <c r="I339" s="206">
        <f>F339*0.1</f>
        <v>90</v>
      </c>
      <c r="J339" s="206">
        <f>F339*0.05</f>
        <v>45</v>
      </c>
      <c r="K339" s="206">
        <f>F339*0.35</f>
        <v>315</v>
      </c>
      <c r="L339" s="135">
        <v>900</v>
      </c>
      <c r="M339" s="206">
        <f t="shared" si="318"/>
        <v>360</v>
      </c>
      <c r="N339" s="206">
        <f t="shared" si="322"/>
        <v>90</v>
      </c>
      <c r="O339" s="206">
        <f t="shared" si="323"/>
        <v>90</v>
      </c>
      <c r="P339" s="206">
        <f t="shared" si="324"/>
        <v>45</v>
      </c>
      <c r="Q339" s="206">
        <f t="shared" si="325"/>
        <v>315</v>
      </c>
      <c r="R339" s="135">
        <v>900</v>
      </c>
      <c r="S339" s="206">
        <f t="shared" si="319"/>
        <v>360</v>
      </c>
      <c r="T339" s="206">
        <f>R339*0.1</f>
        <v>90</v>
      </c>
      <c r="U339" s="206">
        <f>R339*0.1</f>
        <v>90</v>
      </c>
      <c r="V339" s="206">
        <f>R339*0.05</f>
        <v>45</v>
      </c>
      <c r="W339" s="206">
        <f>R339*0.35</f>
        <v>315</v>
      </c>
      <c r="X339" s="135">
        <v>900</v>
      </c>
      <c r="Y339" s="206">
        <f>X339*0.4</f>
        <v>360</v>
      </c>
      <c r="Z339" s="206">
        <f>X339*0.1</f>
        <v>90</v>
      </c>
      <c r="AA339" s="206">
        <f>X339*0.1</f>
        <v>90</v>
      </c>
      <c r="AB339" s="206">
        <f>X339*0.05</f>
        <v>45</v>
      </c>
      <c r="AC339" s="206">
        <f>X339*0.35</f>
        <v>315</v>
      </c>
      <c r="AD339" s="135">
        <v>900</v>
      </c>
      <c r="AE339" s="206">
        <f t="shared" si="320"/>
        <v>360</v>
      </c>
      <c r="AF339" s="206">
        <f>AD339*0.1</f>
        <v>90</v>
      </c>
      <c r="AG339" s="206">
        <f>AD339*0.1</f>
        <v>90</v>
      </c>
      <c r="AH339" s="206">
        <f>AD339*0.05</f>
        <v>45</v>
      </c>
      <c r="AI339" s="206">
        <f>AD339*0.35</f>
        <v>315</v>
      </c>
      <c r="AJ339" s="197"/>
    </row>
    <row r="340" spans="1:36" s="5" customFormat="1" ht="12" customHeight="1">
      <c r="A340" s="140"/>
      <c r="B340" s="208" t="s">
        <v>23</v>
      </c>
      <c r="C340" s="274"/>
      <c r="D340" s="208"/>
      <c r="E340" s="167">
        <f t="shared" si="298"/>
        <v>900</v>
      </c>
      <c r="F340" s="135"/>
      <c r="G340" s="208"/>
      <c r="H340" s="208"/>
      <c r="I340" s="208"/>
      <c r="J340" s="208"/>
      <c r="K340" s="208"/>
      <c r="L340" s="135">
        <v>600</v>
      </c>
      <c r="M340" s="206">
        <f t="shared" si="318"/>
        <v>240</v>
      </c>
      <c r="N340" s="206">
        <f t="shared" si="322"/>
        <v>60</v>
      </c>
      <c r="O340" s="206">
        <f t="shared" si="323"/>
        <v>60</v>
      </c>
      <c r="P340" s="206">
        <f t="shared" si="324"/>
        <v>30</v>
      </c>
      <c r="Q340" s="206">
        <f t="shared" si="325"/>
        <v>210</v>
      </c>
      <c r="R340" s="135">
        <v>300</v>
      </c>
      <c r="S340" s="206">
        <f t="shared" si="319"/>
        <v>120</v>
      </c>
      <c r="T340" s="206">
        <f>R340*0.1</f>
        <v>30</v>
      </c>
      <c r="U340" s="206">
        <f>R340*0.1</f>
        <v>30</v>
      </c>
      <c r="V340" s="206">
        <f>R340*0.05</f>
        <v>15</v>
      </c>
      <c r="W340" s="206">
        <f>R340*0.35</f>
        <v>105</v>
      </c>
      <c r="X340" s="135"/>
      <c r="Y340" s="206"/>
      <c r="Z340" s="206"/>
      <c r="AA340" s="206"/>
      <c r="AB340" s="206"/>
      <c r="AC340" s="206"/>
      <c r="AD340" s="135"/>
      <c r="AE340" s="197"/>
      <c r="AF340" s="197"/>
      <c r="AG340" s="197"/>
      <c r="AH340" s="197"/>
      <c r="AI340" s="197"/>
      <c r="AJ340" s="197"/>
    </row>
    <row r="341" spans="1:36" s="5" customFormat="1" ht="12" customHeight="1">
      <c r="A341" s="140"/>
      <c r="B341" s="208" t="s">
        <v>24</v>
      </c>
      <c r="C341" s="274"/>
      <c r="D341" s="208"/>
      <c r="E341" s="167">
        <f t="shared" si="298"/>
        <v>300</v>
      </c>
      <c r="F341" s="135"/>
      <c r="G341" s="208"/>
      <c r="H341" s="208"/>
      <c r="I341" s="208"/>
      <c r="J341" s="208"/>
      <c r="K341" s="208"/>
      <c r="L341" s="135">
        <v>300</v>
      </c>
      <c r="M341" s="206">
        <f t="shared" si="318"/>
        <v>120</v>
      </c>
      <c r="N341" s="206">
        <f t="shared" si="322"/>
        <v>30</v>
      </c>
      <c r="O341" s="206">
        <f t="shared" si="323"/>
        <v>30</v>
      </c>
      <c r="P341" s="206">
        <f t="shared" si="324"/>
        <v>15</v>
      </c>
      <c r="Q341" s="206">
        <f t="shared" si="325"/>
        <v>105</v>
      </c>
      <c r="R341" s="135"/>
      <c r="S341" s="206"/>
      <c r="T341" s="206"/>
      <c r="U341" s="206"/>
      <c r="V341" s="206"/>
      <c r="W341" s="206"/>
      <c r="X341" s="135"/>
      <c r="Y341" s="206"/>
      <c r="Z341" s="206"/>
      <c r="AA341" s="206"/>
      <c r="AB341" s="206"/>
      <c r="AC341" s="206"/>
      <c r="AD341" s="135"/>
      <c r="AE341" s="197"/>
      <c r="AF341" s="197"/>
      <c r="AG341" s="197"/>
      <c r="AH341" s="197"/>
      <c r="AI341" s="197"/>
      <c r="AJ341" s="197"/>
    </row>
    <row r="342" spans="1:36" s="5" customFormat="1" ht="12" customHeight="1">
      <c r="A342" s="140"/>
      <c r="B342" s="208" t="s">
        <v>25</v>
      </c>
      <c r="C342" s="274"/>
      <c r="D342" s="208"/>
      <c r="E342" s="167">
        <f t="shared" si="298"/>
        <v>600</v>
      </c>
      <c r="F342" s="135"/>
      <c r="G342" s="208"/>
      <c r="H342" s="208"/>
      <c r="I342" s="208"/>
      <c r="J342" s="208"/>
      <c r="K342" s="208"/>
      <c r="L342" s="135">
        <v>300</v>
      </c>
      <c r="M342" s="206">
        <f t="shared" si="318"/>
        <v>120</v>
      </c>
      <c r="N342" s="206">
        <f t="shared" si="322"/>
        <v>30</v>
      </c>
      <c r="O342" s="206">
        <f t="shared" si="323"/>
        <v>30</v>
      </c>
      <c r="P342" s="206">
        <f t="shared" si="324"/>
        <v>15</v>
      </c>
      <c r="Q342" s="206">
        <f t="shared" si="325"/>
        <v>105</v>
      </c>
      <c r="R342" s="135">
        <v>300</v>
      </c>
      <c r="S342" s="206">
        <f t="shared" si="319"/>
        <v>120</v>
      </c>
      <c r="T342" s="206">
        <f>R342*0.1</f>
        <v>30</v>
      </c>
      <c r="U342" s="206">
        <f>R342*0.1</f>
        <v>30</v>
      </c>
      <c r="V342" s="206">
        <f>R342*0.05</f>
        <v>15</v>
      </c>
      <c r="W342" s="206">
        <f>R342*0.35</f>
        <v>105</v>
      </c>
      <c r="X342" s="135"/>
      <c r="Y342" s="206"/>
      <c r="Z342" s="206"/>
      <c r="AA342" s="206"/>
      <c r="AB342" s="206"/>
      <c r="AC342" s="206"/>
      <c r="AD342" s="135"/>
      <c r="AE342" s="197"/>
      <c r="AF342" s="197"/>
      <c r="AG342" s="197"/>
      <c r="AH342" s="197"/>
      <c r="AI342" s="197"/>
      <c r="AJ342" s="197"/>
    </row>
    <row r="343" spans="1:36" s="5" customFormat="1" ht="12" customHeight="1">
      <c r="A343" s="140"/>
      <c r="B343" s="208" t="s">
        <v>26</v>
      </c>
      <c r="C343" s="274"/>
      <c r="D343" s="208"/>
      <c r="E343" s="167">
        <f t="shared" si="298"/>
        <v>300</v>
      </c>
      <c r="F343" s="135"/>
      <c r="G343" s="208"/>
      <c r="H343" s="208"/>
      <c r="I343" s="208"/>
      <c r="J343" s="208"/>
      <c r="K343" s="208"/>
      <c r="L343" s="135">
        <v>300</v>
      </c>
      <c r="M343" s="206">
        <f t="shared" si="318"/>
        <v>120</v>
      </c>
      <c r="N343" s="206">
        <f t="shared" si="322"/>
        <v>30</v>
      </c>
      <c r="O343" s="206">
        <f t="shared" si="323"/>
        <v>30</v>
      </c>
      <c r="P343" s="206">
        <f t="shared" si="324"/>
        <v>15</v>
      </c>
      <c r="Q343" s="206">
        <f t="shared" si="325"/>
        <v>105</v>
      </c>
      <c r="R343" s="135"/>
      <c r="S343" s="206"/>
      <c r="T343" s="206"/>
      <c r="U343" s="206"/>
      <c r="V343" s="206"/>
      <c r="W343" s="206"/>
      <c r="X343" s="135"/>
      <c r="Y343" s="206"/>
      <c r="Z343" s="206"/>
      <c r="AA343" s="206"/>
      <c r="AB343" s="206"/>
      <c r="AC343" s="206"/>
      <c r="AD343" s="135"/>
      <c r="AE343" s="197"/>
      <c r="AF343" s="197"/>
      <c r="AG343" s="197"/>
      <c r="AH343" s="197"/>
      <c r="AI343" s="197"/>
      <c r="AJ343" s="197"/>
    </row>
    <row r="344" spans="1:36" s="5" customFormat="1" ht="12" customHeight="1">
      <c r="A344" s="140"/>
      <c r="B344" s="208" t="s">
        <v>27</v>
      </c>
      <c r="C344" s="233"/>
      <c r="D344" s="208"/>
      <c r="E344" s="167">
        <f t="shared" si="298"/>
        <v>600</v>
      </c>
      <c r="F344" s="135"/>
      <c r="G344" s="208"/>
      <c r="H344" s="208"/>
      <c r="I344" s="208"/>
      <c r="J344" s="208"/>
      <c r="K344" s="208"/>
      <c r="L344" s="135">
        <v>300</v>
      </c>
      <c r="M344" s="206">
        <f t="shared" si="318"/>
        <v>120</v>
      </c>
      <c r="N344" s="206">
        <f t="shared" si="322"/>
        <v>30</v>
      </c>
      <c r="O344" s="206">
        <f t="shared" si="323"/>
        <v>30</v>
      </c>
      <c r="P344" s="206">
        <f t="shared" si="324"/>
        <v>15</v>
      </c>
      <c r="Q344" s="206">
        <f t="shared" si="325"/>
        <v>105</v>
      </c>
      <c r="R344" s="135">
        <v>300</v>
      </c>
      <c r="S344" s="206">
        <f t="shared" si="319"/>
        <v>120</v>
      </c>
      <c r="T344" s="206">
        <f>R344*0.1</f>
        <v>30</v>
      </c>
      <c r="U344" s="206">
        <f>R344*0.1</f>
        <v>30</v>
      </c>
      <c r="V344" s="206">
        <f>R344*0.05</f>
        <v>15</v>
      </c>
      <c r="W344" s="206">
        <f>R344*0.35</f>
        <v>105</v>
      </c>
      <c r="X344" s="135"/>
      <c r="Y344" s="206"/>
      <c r="Z344" s="206"/>
      <c r="AA344" s="206"/>
      <c r="AB344" s="206"/>
      <c r="AC344" s="206"/>
      <c r="AD344" s="135"/>
      <c r="AE344" s="197"/>
      <c r="AF344" s="197"/>
      <c r="AG344" s="197"/>
      <c r="AH344" s="197"/>
      <c r="AI344" s="197"/>
      <c r="AJ344" s="197"/>
    </row>
    <row r="345" spans="1:36" s="5" customFormat="1" ht="12" customHeight="1">
      <c r="A345" s="279"/>
      <c r="B345" s="208" t="s">
        <v>28</v>
      </c>
      <c r="C345" s="233"/>
      <c r="D345" s="208"/>
      <c r="E345" s="167">
        <f t="shared" si="298"/>
        <v>1800</v>
      </c>
      <c r="F345" s="135"/>
      <c r="G345" s="208"/>
      <c r="H345" s="208"/>
      <c r="I345" s="208"/>
      <c r="J345" s="208"/>
      <c r="K345" s="208"/>
      <c r="L345" s="135">
        <v>600</v>
      </c>
      <c r="M345" s="206">
        <f t="shared" si="318"/>
        <v>240</v>
      </c>
      <c r="N345" s="206">
        <f t="shared" si="322"/>
        <v>60</v>
      </c>
      <c r="O345" s="206">
        <f t="shared" si="323"/>
        <v>60</v>
      </c>
      <c r="P345" s="206">
        <f t="shared" si="324"/>
        <v>30</v>
      </c>
      <c r="Q345" s="206">
        <f t="shared" si="325"/>
        <v>210</v>
      </c>
      <c r="R345" s="135">
        <v>600</v>
      </c>
      <c r="S345" s="206">
        <f t="shared" si="319"/>
        <v>240</v>
      </c>
      <c r="T345" s="206">
        <f>R345*0.1</f>
        <v>60</v>
      </c>
      <c r="U345" s="206">
        <f>R345*0.1</f>
        <v>60</v>
      </c>
      <c r="V345" s="206">
        <f>R345*0.05</f>
        <v>30</v>
      </c>
      <c r="W345" s="206">
        <f>R345*0.35</f>
        <v>210</v>
      </c>
      <c r="X345" s="135">
        <v>600</v>
      </c>
      <c r="Y345" s="206">
        <f>X345*0.4</f>
        <v>240</v>
      </c>
      <c r="Z345" s="206">
        <f>X345*0.1</f>
        <v>60</v>
      </c>
      <c r="AA345" s="206">
        <f>X345*0.1</f>
        <v>60</v>
      </c>
      <c r="AB345" s="206">
        <f>X345*0.05</f>
        <v>30</v>
      </c>
      <c r="AC345" s="206">
        <f>X345*0.35</f>
        <v>210</v>
      </c>
      <c r="AD345" s="135"/>
      <c r="AE345" s="197"/>
      <c r="AF345" s="197"/>
      <c r="AG345" s="197"/>
      <c r="AH345" s="197"/>
      <c r="AI345" s="197"/>
      <c r="AJ345" s="197"/>
    </row>
    <row r="346" spans="1:36" s="5" customFormat="1" ht="12" customHeight="1">
      <c r="A346" s="279"/>
      <c r="B346" s="208" t="s">
        <v>29</v>
      </c>
      <c r="C346" s="233"/>
      <c r="D346" s="208"/>
      <c r="E346" s="167">
        <f t="shared" si="298"/>
        <v>600</v>
      </c>
      <c r="F346" s="135"/>
      <c r="G346" s="208"/>
      <c r="H346" s="208"/>
      <c r="I346" s="208"/>
      <c r="J346" s="208"/>
      <c r="K346" s="208"/>
      <c r="L346" s="135"/>
      <c r="M346" s="206"/>
      <c r="N346" s="206"/>
      <c r="O346" s="206"/>
      <c r="P346" s="206"/>
      <c r="Q346" s="206"/>
      <c r="R346" s="135">
        <v>600</v>
      </c>
      <c r="S346" s="206">
        <f t="shared" si="319"/>
        <v>240</v>
      </c>
      <c r="T346" s="206">
        <f>R346*0.1</f>
        <v>60</v>
      </c>
      <c r="U346" s="206">
        <f>R346*0.1</f>
        <v>60</v>
      </c>
      <c r="V346" s="206">
        <f>R346*0.05</f>
        <v>30</v>
      </c>
      <c r="W346" s="206">
        <f>R346*0.35</f>
        <v>210</v>
      </c>
      <c r="X346" s="135"/>
      <c r="Y346" s="197"/>
      <c r="Z346" s="197"/>
      <c r="AA346" s="197"/>
      <c r="AB346" s="197"/>
      <c r="AC346" s="197"/>
      <c r="AD346" s="135"/>
      <c r="AE346" s="197"/>
      <c r="AF346" s="197"/>
      <c r="AG346" s="197"/>
      <c r="AH346" s="197"/>
      <c r="AI346" s="197"/>
      <c r="AJ346" s="197"/>
    </row>
    <row r="347" spans="1:36" s="5" customFormat="1" ht="12" customHeight="1">
      <c r="A347" s="279"/>
      <c r="B347" s="208" t="s">
        <v>32</v>
      </c>
      <c r="C347" s="233"/>
      <c r="D347" s="208"/>
      <c r="E347" s="167">
        <f t="shared" si="298"/>
        <v>300</v>
      </c>
      <c r="F347" s="135"/>
      <c r="G347" s="208"/>
      <c r="H347" s="208"/>
      <c r="I347" s="208"/>
      <c r="J347" s="208"/>
      <c r="K347" s="208"/>
      <c r="L347" s="135">
        <v>300</v>
      </c>
      <c r="M347" s="206">
        <f t="shared" si="318"/>
        <v>120</v>
      </c>
      <c r="N347" s="206">
        <f>L347*0.1</f>
        <v>30</v>
      </c>
      <c r="O347" s="206">
        <f>L347*0.1</f>
        <v>30</v>
      </c>
      <c r="P347" s="206">
        <f>L347*0.05</f>
        <v>15</v>
      </c>
      <c r="Q347" s="206">
        <f>L347*0.35</f>
        <v>105</v>
      </c>
      <c r="R347" s="135"/>
      <c r="S347" s="197"/>
      <c r="T347" s="197"/>
      <c r="U347" s="197"/>
      <c r="V347" s="197"/>
      <c r="W347" s="197"/>
      <c r="X347" s="135"/>
      <c r="Y347" s="197"/>
      <c r="Z347" s="197"/>
      <c r="AA347" s="197"/>
      <c r="AB347" s="197"/>
      <c r="AC347" s="197"/>
      <c r="AD347" s="135"/>
      <c r="AE347" s="197"/>
      <c r="AF347" s="197"/>
      <c r="AG347" s="197"/>
      <c r="AH347" s="197"/>
      <c r="AI347" s="197"/>
      <c r="AJ347" s="197"/>
    </row>
    <row r="348" spans="1:40" s="9" customFormat="1" ht="12" customHeight="1">
      <c r="A348" s="279"/>
      <c r="B348" s="212" t="s">
        <v>169</v>
      </c>
      <c r="C348" s="212"/>
      <c r="D348" s="224"/>
      <c r="E348" s="225">
        <f>SUM(E330:E347)</f>
        <v>25800</v>
      </c>
      <c r="F348" s="225">
        <f aca="true" t="shared" si="326" ref="F348:AI348">SUM(F330:F347)</f>
        <v>5100</v>
      </c>
      <c r="G348" s="225">
        <f t="shared" si="326"/>
        <v>2040</v>
      </c>
      <c r="H348" s="225">
        <f t="shared" si="326"/>
        <v>510</v>
      </c>
      <c r="I348" s="225">
        <f t="shared" si="326"/>
        <v>510</v>
      </c>
      <c r="J348" s="225">
        <f t="shared" si="326"/>
        <v>255</v>
      </c>
      <c r="K348" s="225">
        <f t="shared" si="326"/>
        <v>1785</v>
      </c>
      <c r="L348" s="225">
        <f t="shared" si="326"/>
        <v>6900</v>
      </c>
      <c r="M348" s="225">
        <f t="shared" si="326"/>
        <v>2760</v>
      </c>
      <c r="N348" s="225">
        <f t="shared" si="326"/>
        <v>690</v>
      </c>
      <c r="O348" s="225">
        <f t="shared" si="326"/>
        <v>690</v>
      </c>
      <c r="P348" s="225">
        <f t="shared" si="326"/>
        <v>345</v>
      </c>
      <c r="Q348" s="225">
        <f t="shared" si="326"/>
        <v>2415</v>
      </c>
      <c r="R348" s="225">
        <f t="shared" si="326"/>
        <v>6600</v>
      </c>
      <c r="S348" s="225">
        <f t="shared" si="326"/>
        <v>2640</v>
      </c>
      <c r="T348" s="225">
        <f t="shared" si="326"/>
        <v>660</v>
      </c>
      <c r="U348" s="225">
        <f t="shared" si="326"/>
        <v>660</v>
      </c>
      <c r="V348" s="225">
        <f t="shared" si="326"/>
        <v>330</v>
      </c>
      <c r="W348" s="225">
        <f t="shared" si="326"/>
        <v>2310</v>
      </c>
      <c r="X348" s="225">
        <f t="shared" si="326"/>
        <v>3900</v>
      </c>
      <c r="Y348" s="225">
        <f t="shared" si="326"/>
        <v>1560</v>
      </c>
      <c r="Z348" s="225">
        <f t="shared" si="326"/>
        <v>390</v>
      </c>
      <c r="AA348" s="225">
        <f t="shared" si="326"/>
        <v>390</v>
      </c>
      <c r="AB348" s="225">
        <f t="shared" si="326"/>
        <v>195</v>
      </c>
      <c r="AC348" s="225">
        <f t="shared" si="326"/>
        <v>1365</v>
      </c>
      <c r="AD348" s="225">
        <f t="shared" si="326"/>
        <v>3300</v>
      </c>
      <c r="AE348" s="225">
        <f t="shared" si="326"/>
        <v>1320</v>
      </c>
      <c r="AF348" s="225">
        <f t="shared" si="326"/>
        <v>330</v>
      </c>
      <c r="AG348" s="225">
        <f t="shared" si="326"/>
        <v>330</v>
      </c>
      <c r="AH348" s="225">
        <f t="shared" si="326"/>
        <v>165</v>
      </c>
      <c r="AI348" s="225">
        <f t="shared" si="326"/>
        <v>1155</v>
      </c>
      <c r="AJ348" s="224"/>
      <c r="AK348" s="124"/>
      <c r="AL348" s="79"/>
      <c r="AN348" s="34"/>
    </row>
    <row r="349" spans="1:40" s="146" customFormat="1" ht="24" customHeight="1">
      <c r="A349" s="279"/>
      <c r="B349" s="139" t="s">
        <v>109</v>
      </c>
      <c r="C349" s="140" t="s">
        <v>230</v>
      </c>
      <c r="D349" s="139"/>
      <c r="E349" s="166">
        <f t="shared" si="298"/>
        <v>4500</v>
      </c>
      <c r="F349" s="166">
        <v>1500</v>
      </c>
      <c r="G349" s="206">
        <f>F349*0.4</f>
        <v>600</v>
      </c>
      <c r="H349" s="206"/>
      <c r="I349" s="206">
        <f>F349*0.1</f>
        <v>150</v>
      </c>
      <c r="J349" s="206">
        <f>F349*0.05</f>
        <v>75</v>
      </c>
      <c r="K349" s="206">
        <f>F349*0.45</f>
        <v>675</v>
      </c>
      <c r="L349" s="135">
        <v>600</v>
      </c>
      <c r="M349" s="206">
        <f>L349*0.4</f>
        <v>240</v>
      </c>
      <c r="N349" s="206"/>
      <c r="O349" s="206">
        <f>L349*0.1</f>
        <v>60</v>
      </c>
      <c r="P349" s="206">
        <f>L349*0.05</f>
        <v>30</v>
      </c>
      <c r="Q349" s="206">
        <f>L349*0.45</f>
        <v>270</v>
      </c>
      <c r="R349" s="135">
        <v>1200</v>
      </c>
      <c r="S349" s="206">
        <f>R349*0.4</f>
        <v>480</v>
      </c>
      <c r="T349" s="206"/>
      <c r="U349" s="206">
        <f>R349*0.1</f>
        <v>120</v>
      </c>
      <c r="V349" s="206">
        <f>R349*0.05</f>
        <v>60</v>
      </c>
      <c r="W349" s="206">
        <f>R349*0.45</f>
        <v>540</v>
      </c>
      <c r="X349" s="135">
        <v>1200</v>
      </c>
      <c r="Y349" s="206">
        <f>X349*0.4</f>
        <v>480</v>
      </c>
      <c r="Z349" s="206"/>
      <c r="AA349" s="206">
        <f>X349*0.1</f>
        <v>120</v>
      </c>
      <c r="AB349" s="206">
        <f>X349*0.05</f>
        <v>60</v>
      </c>
      <c r="AC349" s="206">
        <f>X349*0.45</f>
        <v>540</v>
      </c>
      <c r="AD349" s="135"/>
      <c r="AE349" s="142"/>
      <c r="AF349" s="142"/>
      <c r="AG349" s="142"/>
      <c r="AH349" s="142"/>
      <c r="AI349" s="142"/>
      <c r="AJ349" s="143"/>
      <c r="AK349" s="144"/>
      <c r="AL349" s="145"/>
      <c r="AN349" s="137"/>
    </row>
    <row r="350" spans="1:40" s="149" customFormat="1" ht="36" customHeight="1">
      <c r="A350" s="279"/>
      <c r="B350" s="139" t="s">
        <v>114</v>
      </c>
      <c r="C350" s="140" t="s">
        <v>118</v>
      </c>
      <c r="D350" s="139"/>
      <c r="E350" s="166">
        <f t="shared" si="298"/>
        <v>600</v>
      </c>
      <c r="F350" s="166"/>
      <c r="G350" s="141"/>
      <c r="H350" s="141"/>
      <c r="I350" s="141"/>
      <c r="J350" s="141"/>
      <c r="K350" s="141"/>
      <c r="L350" s="135"/>
      <c r="M350" s="142"/>
      <c r="N350" s="142"/>
      <c r="O350" s="142"/>
      <c r="P350" s="142"/>
      <c r="Q350" s="142"/>
      <c r="R350" s="135">
        <v>300</v>
      </c>
      <c r="S350" s="206">
        <f>R350*0.4</f>
        <v>120</v>
      </c>
      <c r="T350" s="206"/>
      <c r="U350" s="206">
        <f>R350*0.1</f>
        <v>30</v>
      </c>
      <c r="V350" s="206">
        <f>R350*0.05</f>
        <v>15</v>
      </c>
      <c r="W350" s="206">
        <f>R350*0.45</f>
        <v>135</v>
      </c>
      <c r="X350" s="135">
        <v>300</v>
      </c>
      <c r="Y350" s="206">
        <f>X350*0.4</f>
        <v>120</v>
      </c>
      <c r="Z350" s="206"/>
      <c r="AA350" s="206">
        <f>X350*0.1</f>
        <v>30</v>
      </c>
      <c r="AB350" s="206">
        <f>X350*0.05</f>
        <v>15</v>
      </c>
      <c r="AC350" s="206">
        <f>X350*0.45</f>
        <v>135</v>
      </c>
      <c r="AD350" s="135"/>
      <c r="AE350" s="142"/>
      <c r="AF350" s="142"/>
      <c r="AG350" s="142"/>
      <c r="AH350" s="142"/>
      <c r="AI350" s="142"/>
      <c r="AJ350" s="143"/>
      <c r="AK350" s="147"/>
      <c r="AL350" s="148"/>
      <c r="AN350" s="34"/>
    </row>
    <row r="351" spans="1:38" s="5" customFormat="1" ht="21" customHeight="1">
      <c r="A351" s="279"/>
      <c r="B351" s="182" t="s">
        <v>120</v>
      </c>
      <c r="C351" s="182"/>
      <c r="D351" s="168"/>
      <c r="E351" s="167">
        <f aca="true" t="shared" si="327" ref="E351:AI351">SUM(E348:E350)</f>
        <v>30900</v>
      </c>
      <c r="F351" s="167">
        <f t="shared" si="327"/>
        <v>6600</v>
      </c>
      <c r="G351" s="167">
        <f t="shared" si="327"/>
        <v>2640</v>
      </c>
      <c r="H351" s="167">
        <f t="shared" si="327"/>
        <v>510</v>
      </c>
      <c r="I351" s="167">
        <f t="shared" si="327"/>
        <v>660</v>
      </c>
      <c r="J351" s="167">
        <f t="shared" si="327"/>
        <v>330</v>
      </c>
      <c r="K351" s="167">
        <f t="shared" si="327"/>
        <v>2460</v>
      </c>
      <c r="L351" s="167">
        <f t="shared" si="327"/>
        <v>7500</v>
      </c>
      <c r="M351" s="167">
        <f t="shared" si="327"/>
        <v>3000</v>
      </c>
      <c r="N351" s="167">
        <f t="shared" si="327"/>
        <v>690</v>
      </c>
      <c r="O351" s="167">
        <f t="shared" si="327"/>
        <v>750</v>
      </c>
      <c r="P351" s="167">
        <f t="shared" si="327"/>
        <v>375</v>
      </c>
      <c r="Q351" s="167">
        <f t="shared" si="327"/>
        <v>2685</v>
      </c>
      <c r="R351" s="167">
        <f t="shared" si="327"/>
        <v>8100</v>
      </c>
      <c r="S351" s="167">
        <f t="shared" si="327"/>
        <v>3240</v>
      </c>
      <c r="T351" s="167">
        <f t="shared" si="327"/>
        <v>660</v>
      </c>
      <c r="U351" s="167">
        <f t="shared" si="327"/>
        <v>810</v>
      </c>
      <c r="V351" s="167">
        <f t="shared" si="327"/>
        <v>405</v>
      </c>
      <c r="W351" s="167">
        <f t="shared" si="327"/>
        <v>2985</v>
      </c>
      <c r="X351" s="167">
        <f t="shared" si="327"/>
        <v>5400</v>
      </c>
      <c r="Y351" s="167">
        <f t="shared" si="327"/>
        <v>2160</v>
      </c>
      <c r="Z351" s="167">
        <f t="shared" si="327"/>
        <v>390</v>
      </c>
      <c r="AA351" s="167">
        <f t="shared" si="327"/>
        <v>540</v>
      </c>
      <c r="AB351" s="167">
        <f t="shared" si="327"/>
        <v>270</v>
      </c>
      <c r="AC351" s="167">
        <f t="shared" si="327"/>
        <v>2040</v>
      </c>
      <c r="AD351" s="167">
        <f t="shared" si="327"/>
        <v>3300</v>
      </c>
      <c r="AE351" s="167">
        <f t="shared" si="327"/>
        <v>1320</v>
      </c>
      <c r="AF351" s="167">
        <f t="shared" si="327"/>
        <v>330</v>
      </c>
      <c r="AG351" s="167">
        <f t="shared" si="327"/>
        <v>330</v>
      </c>
      <c r="AH351" s="167">
        <f t="shared" si="327"/>
        <v>165</v>
      </c>
      <c r="AI351" s="167">
        <f t="shared" si="327"/>
        <v>1155</v>
      </c>
      <c r="AJ351" s="168"/>
      <c r="AK351" s="95"/>
      <c r="AL351" s="95"/>
    </row>
    <row r="352" spans="1:36" s="2" customFormat="1" ht="69.75" customHeight="1">
      <c r="A352" s="273" t="s">
        <v>228</v>
      </c>
      <c r="B352" s="233" t="s">
        <v>79</v>
      </c>
      <c r="C352" s="233"/>
      <c r="D352" s="233"/>
      <c r="E352" s="233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72" t="s">
        <v>202</v>
      </c>
    </row>
    <row r="353" spans="1:36" s="2" customFormat="1" ht="12" customHeight="1">
      <c r="A353" s="273"/>
      <c r="B353" s="157" t="s">
        <v>35</v>
      </c>
      <c r="C353" s="273" t="s">
        <v>115</v>
      </c>
      <c r="D353" s="197">
        <v>16</v>
      </c>
      <c r="E353" s="167">
        <f t="shared" si="298"/>
        <v>117000</v>
      </c>
      <c r="F353" s="135">
        <v>90000</v>
      </c>
      <c r="G353" s="197">
        <f>F353*0.4</f>
        <v>36000</v>
      </c>
      <c r="H353" s="197">
        <f>F353*0.1</f>
        <v>9000</v>
      </c>
      <c r="I353" s="197">
        <f>F353*0.1</f>
        <v>9000</v>
      </c>
      <c r="J353" s="197">
        <f>F353*0.05</f>
        <v>4500</v>
      </c>
      <c r="K353" s="197">
        <f>F353*0.35</f>
        <v>31499.999999999996</v>
      </c>
      <c r="L353" s="135">
        <v>27000</v>
      </c>
      <c r="M353" s="197">
        <f>L353*0.4</f>
        <v>10800</v>
      </c>
      <c r="N353" s="197">
        <f>L353*0.1</f>
        <v>2700</v>
      </c>
      <c r="O353" s="197">
        <f>L353*0.1</f>
        <v>2700</v>
      </c>
      <c r="P353" s="197">
        <f>L353*0.05</f>
        <v>1350</v>
      </c>
      <c r="Q353" s="197">
        <f>L353*0.35</f>
        <v>9450</v>
      </c>
      <c r="R353" s="135"/>
      <c r="S353" s="197"/>
      <c r="T353" s="197"/>
      <c r="U353" s="197"/>
      <c r="V353" s="197"/>
      <c r="W353" s="197"/>
      <c r="X353" s="135"/>
      <c r="Y353" s="197"/>
      <c r="Z353" s="197"/>
      <c r="AA353" s="197"/>
      <c r="AB353" s="197"/>
      <c r="AC353" s="197"/>
      <c r="AD353" s="135"/>
      <c r="AE353" s="197"/>
      <c r="AF353" s="197"/>
      <c r="AG353" s="197"/>
      <c r="AH353" s="197"/>
      <c r="AI353" s="197"/>
      <c r="AJ353" s="197">
        <v>3.772</v>
      </c>
    </row>
    <row r="354" spans="1:36" s="2" customFormat="1" ht="12" customHeight="1">
      <c r="A354" s="273"/>
      <c r="B354" s="157" t="s">
        <v>229</v>
      </c>
      <c r="C354" s="273"/>
      <c r="D354" s="197">
        <v>4</v>
      </c>
      <c r="E354" s="167">
        <f t="shared" si="298"/>
        <v>17000</v>
      </c>
      <c r="F354" s="135">
        <v>12000</v>
      </c>
      <c r="G354" s="197">
        <f aca="true" t="shared" si="328" ref="G354:G361">F354*0.4</f>
        <v>4800</v>
      </c>
      <c r="H354" s="197">
        <f aca="true" t="shared" si="329" ref="H354:H361">F354*0.1</f>
        <v>1200</v>
      </c>
      <c r="I354" s="197">
        <f aca="true" t="shared" si="330" ref="I354:I361">F354*0.1</f>
        <v>1200</v>
      </c>
      <c r="J354" s="197">
        <f aca="true" t="shared" si="331" ref="J354:J361">F354*0.05</f>
        <v>600</v>
      </c>
      <c r="K354" s="197">
        <f aca="true" t="shared" si="332" ref="K354:K361">F354*0.35</f>
        <v>4200</v>
      </c>
      <c r="L354" s="135">
        <v>5000</v>
      </c>
      <c r="M354" s="197">
        <f>L354*0.4</f>
        <v>2000</v>
      </c>
      <c r="N354" s="197">
        <f>L354*0.1</f>
        <v>500</v>
      </c>
      <c r="O354" s="197">
        <f>L354*0.1</f>
        <v>500</v>
      </c>
      <c r="P354" s="197">
        <f>L354*0.05</f>
        <v>250</v>
      </c>
      <c r="Q354" s="197">
        <f>L354*0.35</f>
        <v>1750</v>
      </c>
      <c r="R354" s="135"/>
      <c r="S354" s="197"/>
      <c r="T354" s="197"/>
      <c r="U354" s="197"/>
      <c r="V354" s="197"/>
      <c r="W354" s="197"/>
      <c r="X354" s="135"/>
      <c r="Y354" s="197"/>
      <c r="Z354" s="197"/>
      <c r="AA354" s="197"/>
      <c r="AB354" s="197"/>
      <c r="AC354" s="197"/>
      <c r="AD354" s="135"/>
      <c r="AE354" s="197"/>
      <c r="AF354" s="197"/>
      <c r="AG354" s="197"/>
      <c r="AH354" s="197"/>
      <c r="AI354" s="197"/>
      <c r="AJ354" s="197">
        <v>0.898</v>
      </c>
    </row>
    <row r="355" spans="1:36" s="2" customFormat="1" ht="12" customHeight="1">
      <c r="A355" s="273"/>
      <c r="B355" s="157" t="s">
        <v>15</v>
      </c>
      <c r="C355" s="273"/>
      <c r="D355" s="197">
        <v>3</v>
      </c>
      <c r="E355" s="167">
        <f t="shared" si="298"/>
        <v>600</v>
      </c>
      <c r="F355" s="135">
        <v>600</v>
      </c>
      <c r="G355" s="197">
        <f t="shared" si="328"/>
        <v>240</v>
      </c>
      <c r="H355" s="197">
        <f t="shared" si="329"/>
        <v>60</v>
      </c>
      <c r="I355" s="197">
        <f t="shared" si="330"/>
        <v>60</v>
      </c>
      <c r="J355" s="197">
        <f t="shared" si="331"/>
        <v>30</v>
      </c>
      <c r="K355" s="197">
        <f t="shared" si="332"/>
        <v>210</v>
      </c>
      <c r="L355" s="135"/>
      <c r="M355" s="197"/>
      <c r="N355" s="197"/>
      <c r="O355" s="197"/>
      <c r="P355" s="197"/>
      <c r="Q355" s="197"/>
      <c r="R355" s="135"/>
      <c r="S355" s="197"/>
      <c r="T355" s="197"/>
      <c r="U355" s="197"/>
      <c r="V355" s="197"/>
      <c r="W355" s="197"/>
      <c r="X355" s="135"/>
      <c r="Y355" s="197"/>
      <c r="Z355" s="197"/>
      <c r="AA355" s="197"/>
      <c r="AB355" s="197"/>
      <c r="AC355" s="197"/>
      <c r="AD355" s="135"/>
      <c r="AE355" s="197"/>
      <c r="AF355" s="197"/>
      <c r="AG355" s="197"/>
      <c r="AH355" s="197"/>
      <c r="AI355" s="197"/>
      <c r="AJ355" s="197">
        <v>0.042</v>
      </c>
    </row>
    <row r="356" spans="1:36" s="2" customFormat="1" ht="12" customHeight="1">
      <c r="A356" s="273"/>
      <c r="B356" s="157" t="s">
        <v>20</v>
      </c>
      <c r="C356" s="273"/>
      <c r="D356" s="197">
        <v>2</v>
      </c>
      <c r="E356" s="167">
        <f t="shared" si="298"/>
        <v>540</v>
      </c>
      <c r="F356" s="135">
        <v>540</v>
      </c>
      <c r="G356" s="197">
        <f t="shared" si="328"/>
        <v>216</v>
      </c>
      <c r="H356" s="197">
        <f t="shared" si="329"/>
        <v>54</v>
      </c>
      <c r="I356" s="197">
        <f t="shared" si="330"/>
        <v>54</v>
      </c>
      <c r="J356" s="197">
        <f t="shared" si="331"/>
        <v>27</v>
      </c>
      <c r="K356" s="197">
        <f t="shared" si="332"/>
        <v>189</v>
      </c>
      <c r="L356" s="135"/>
      <c r="M356" s="197"/>
      <c r="N356" s="197"/>
      <c r="O356" s="197"/>
      <c r="P356" s="197"/>
      <c r="Q356" s="197"/>
      <c r="R356" s="135"/>
      <c r="S356" s="197"/>
      <c r="T356" s="197"/>
      <c r="U356" s="197"/>
      <c r="V356" s="197"/>
      <c r="W356" s="197"/>
      <c r="X356" s="135"/>
      <c r="Y356" s="197"/>
      <c r="Z356" s="197"/>
      <c r="AA356" s="197"/>
      <c r="AB356" s="197"/>
      <c r="AC356" s="197"/>
      <c r="AD356" s="135"/>
      <c r="AE356" s="197"/>
      <c r="AF356" s="197"/>
      <c r="AG356" s="197"/>
      <c r="AH356" s="197"/>
      <c r="AI356" s="197"/>
      <c r="AJ356" s="197">
        <v>0.034</v>
      </c>
    </row>
    <row r="357" spans="1:36" s="2" customFormat="1" ht="12" customHeight="1">
      <c r="A357" s="273"/>
      <c r="B357" s="157" t="s">
        <v>37</v>
      </c>
      <c r="C357" s="273"/>
      <c r="D357" s="197">
        <v>4</v>
      </c>
      <c r="E357" s="167">
        <f t="shared" si="298"/>
        <v>20000</v>
      </c>
      <c r="F357" s="135"/>
      <c r="G357" s="197"/>
      <c r="H357" s="197"/>
      <c r="I357" s="197"/>
      <c r="J357" s="197"/>
      <c r="K357" s="197"/>
      <c r="L357" s="135"/>
      <c r="M357" s="197"/>
      <c r="N357" s="197"/>
      <c r="O357" s="197"/>
      <c r="P357" s="197"/>
      <c r="Q357" s="197"/>
      <c r="R357" s="135">
        <v>15000</v>
      </c>
      <c r="S357" s="197">
        <f>R357*0.4</f>
        <v>6000</v>
      </c>
      <c r="T357" s="197">
        <f>R357*0.1</f>
        <v>1500</v>
      </c>
      <c r="U357" s="197">
        <f>R357*0.1</f>
        <v>1500</v>
      </c>
      <c r="V357" s="197">
        <f>R357*0.05</f>
        <v>750</v>
      </c>
      <c r="W357" s="197">
        <f>R357*0.35</f>
        <v>5250</v>
      </c>
      <c r="X357" s="135">
        <v>5000</v>
      </c>
      <c r="Y357" s="197">
        <f aca="true" t="shared" si="333" ref="Y357:Y362">X357*0.4</f>
        <v>2000</v>
      </c>
      <c r="Z357" s="197">
        <f aca="true" t="shared" si="334" ref="Z357:Z362">X357*0.1</f>
        <v>500</v>
      </c>
      <c r="AA357" s="197">
        <f aca="true" t="shared" si="335" ref="AA357:AA362">X357*0.1</f>
        <v>500</v>
      </c>
      <c r="AB357" s="197">
        <f aca="true" t="shared" si="336" ref="AB357:AB362">X357*0.05</f>
        <v>250</v>
      </c>
      <c r="AC357" s="197">
        <f aca="true" t="shared" si="337" ref="AC357:AC362">X357*0.35</f>
        <v>1750</v>
      </c>
      <c r="AD357" s="135"/>
      <c r="AE357" s="197"/>
      <c r="AF357" s="197"/>
      <c r="AG357" s="197"/>
      <c r="AH357" s="197"/>
      <c r="AI357" s="197"/>
      <c r="AJ357" s="197">
        <v>1.901</v>
      </c>
    </row>
    <row r="358" spans="1:36" s="2" customFormat="1" ht="12" customHeight="1">
      <c r="A358" s="273"/>
      <c r="B358" s="157" t="s">
        <v>122</v>
      </c>
      <c r="C358" s="273"/>
      <c r="D358" s="197">
        <v>3</v>
      </c>
      <c r="E358" s="167">
        <f t="shared" si="298"/>
        <v>600</v>
      </c>
      <c r="F358" s="135">
        <v>600</v>
      </c>
      <c r="G358" s="197">
        <f t="shared" si="328"/>
        <v>240</v>
      </c>
      <c r="H358" s="197">
        <f t="shared" si="329"/>
        <v>60</v>
      </c>
      <c r="I358" s="197">
        <f t="shared" si="330"/>
        <v>60</v>
      </c>
      <c r="J358" s="197">
        <f t="shared" si="331"/>
        <v>30</v>
      </c>
      <c r="K358" s="197">
        <f t="shared" si="332"/>
        <v>210</v>
      </c>
      <c r="L358" s="135"/>
      <c r="M358" s="197"/>
      <c r="N358" s="197"/>
      <c r="O358" s="197"/>
      <c r="P358" s="197"/>
      <c r="Q358" s="197"/>
      <c r="R358" s="135"/>
      <c r="S358" s="197"/>
      <c r="T358" s="197"/>
      <c r="U358" s="197"/>
      <c r="V358" s="197"/>
      <c r="W358" s="197"/>
      <c r="X358" s="135"/>
      <c r="Y358" s="197"/>
      <c r="Z358" s="197"/>
      <c r="AA358" s="197"/>
      <c r="AB358" s="197"/>
      <c r="AC358" s="197"/>
      <c r="AD358" s="135"/>
      <c r="AE358" s="197"/>
      <c r="AF358" s="197"/>
      <c r="AG358" s="197"/>
      <c r="AH358" s="197"/>
      <c r="AI358" s="197"/>
      <c r="AJ358" s="197" t="s">
        <v>201</v>
      </c>
    </row>
    <row r="359" spans="1:36" s="2" customFormat="1" ht="12" customHeight="1">
      <c r="A359" s="273"/>
      <c r="B359" s="157" t="s">
        <v>22</v>
      </c>
      <c r="C359" s="273"/>
      <c r="D359" s="197">
        <v>8</v>
      </c>
      <c r="E359" s="167">
        <f t="shared" si="298"/>
        <v>1500</v>
      </c>
      <c r="F359" s="135">
        <v>1500</v>
      </c>
      <c r="G359" s="197">
        <f t="shared" si="328"/>
        <v>600</v>
      </c>
      <c r="H359" s="197">
        <f t="shared" si="329"/>
        <v>150</v>
      </c>
      <c r="I359" s="197">
        <f t="shared" si="330"/>
        <v>150</v>
      </c>
      <c r="J359" s="197">
        <f t="shared" si="331"/>
        <v>75</v>
      </c>
      <c r="K359" s="197">
        <f t="shared" si="332"/>
        <v>525</v>
      </c>
      <c r="L359" s="135"/>
      <c r="M359" s="197"/>
      <c r="N359" s="197"/>
      <c r="O359" s="197"/>
      <c r="P359" s="197"/>
      <c r="Q359" s="197"/>
      <c r="R359" s="135"/>
      <c r="S359" s="197"/>
      <c r="T359" s="197"/>
      <c r="U359" s="197"/>
      <c r="V359" s="197"/>
      <c r="W359" s="197"/>
      <c r="X359" s="135"/>
      <c r="Y359" s="197"/>
      <c r="Z359" s="197"/>
      <c r="AA359" s="197"/>
      <c r="AB359" s="197"/>
      <c r="AC359" s="197"/>
      <c r="AD359" s="135"/>
      <c r="AE359" s="197"/>
      <c r="AF359" s="197"/>
      <c r="AG359" s="197"/>
      <c r="AH359" s="197"/>
      <c r="AI359" s="197"/>
      <c r="AJ359" s="197">
        <v>0.212</v>
      </c>
    </row>
    <row r="360" spans="1:36" s="2" customFormat="1" ht="12" customHeight="1">
      <c r="A360" s="273"/>
      <c r="B360" s="157" t="s">
        <v>26</v>
      </c>
      <c r="C360" s="273"/>
      <c r="D360" s="197">
        <v>4</v>
      </c>
      <c r="E360" s="167">
        <f t="shared" si="298"/>
        <v>21000</v>
      </c>
      <c r="F360" s="135"/>
      <c r="G360" s="197"/>
      <c r="H360" s="197"/>
      <c r="I360" s="197"/>
      <c r="J360" s="197"/>
      <c r="K360" s="197"/>
      <c r="L360" s="135"/>
      <c r="M360" s="197"/>
      <c r="N360" s="197"/>
      <c r="O360" s="197"/>
      <c r="P360" s="197"/>
      <c r="Q360" s="197"/>
      <c r="R360" s="135"/>
      <c r="S360" s="197"/>
      <c r="T360" s="197"/>
      <c r="U360" s="197"/>
      <c r="V360" s="197"/>
      <c r="W360" s="197"/>
      <c r="X360" s="135">
        <v>15000</v>
      </c>
      <c r="Y360" s="197">
        <f t="shared" si="333"/>
        <v>6000</v>
      </c>
      <c r="Z360" s="197">
        <f t="shared" si="334"/>
        <v>1500</v>
      </c>
      <c r="AA360" s="197">
        <f t="shared" si="335"/>
        <v>1500</v>
      </c>
      <c r="AB360" s="197">
        <f t="shared" si="336"/>
        <v>750</v>
      </c>
      <c r="AC360" s="197">
        <f t="shared" si="337"/>
        <v>5250</v>
      </c>
      <c r="AD360" s="135">
        <v>6000</v>
      </c>
      <c r="AE360" s="197">
        <f>AD360*0.4</f>
        <v>2400</v>
      </c>
      <c r="AF360" s="197">
        <f>AD360*0.1</f>
        <v>600</v>
      </c>
      <c r="AG360" s="197">
        <f>AD360*0.1</f>
        <v>600</v>
      </c>
      <c r="AH360" s="197">
        <f>AD360*0.05</f>
        <v>300</v>
      </c>
      <c r="AI360" s="197">
        <f>AD360*0.35</f>
        <v>2100</v>
      </c>
      <c r="AJ360" s="197">
        <v>1.467</v>
      </c>
    </row>
    <row r="361" spans="1:36" s="2" customFormat="1" ht="12" customHeight="1">
      <c r="A361" s="273"/>
      <c r="B361" s="157" t="s">
        <v>28</v>
      </c>
      <c r="C361" s="273"/>
      <c r="D361" s="197">
        <v>1</v>
      </c>
      <c r="E361" s="167">
        <f t="shared" si="298"/>
        <v>300</v>
      </c>
      <c r="F361" s="135">
        <v>300</v>
      </c>
      <c r="G361" s="197">
        <f t="shared" si="328"/>
        <v>120</v>
      </c>
      <c r="H361" s="197">
        <f t="shared" si="329"/>
        <v>30</v>
      </c>
      <c r="I361" s="197">
        <f t="shared" si="330"/>
        <v>30</v>
      </c>
      <c r="J361" s="197">
        <f t="shared" si="331"/>
        <v>15</v>
      </c>
      <c r="K361" s="197">
        <f t="shared" si="332"/>
        <v>105</v>
      </c>
      <c r="L361" s="135"/>
      <c r="M361" s="197"/>
      <c r="N361" s="197"/>
      <c r="O361" s="197"/>
      <c r="P361" s="197"/>
      <c r="Q361" s="197"/>
      <c r="R361" s="135"/>
      <c r="S361" s="197"/>
      <c r="T361" s="197"/>
      <c r="U361" s="197"/>
      <c r="V361" s="197"/>
      <c r="W361" s="197"/>
      <c r="X361" s="135"/>
      <c r="Y361" s="197"/>
      <c r="Z361" s="197"/>
      <c r="AA361" s="197"/>
      <c r="AB361" s="197"/>
      <c r="AC361" s="197"/>
      <c r="AD361" s="135"/>
      <c r="AE361" s="197"/>
      <c r="AF361" s="197"/>
      <c r="AG361" s="197"/>
      <c r="AH361" s="197"/>
      <c r="AI361" s="197"/>
      <c r="AJ361" s="197">
        <v>0.031</v>
      </c>
    </row>
    <row r="362" spans="1:36" s="2" customFormat="1" ht="12" customHeight="1">
      <c r="A362" s="273"/>
      <c r="B362" s="157" t="s">
        <v>32</v>
      </c>
      <c r="C362" s="273"/>
      <c r="D362" s="197">
        <v>2</v>
      </c>
      <c r="E362" s="167">
        <f t="shared" si="298"/>
        <v>14000</v>
      </c>
      <c r="F362" s="135"/>
      <c r="G362" s="197"/>
      <c r="H362" s="197"/>
      <c r="I362" s="197"/>
      <c r="J362" s="197"/>
      <c r="K362" s="197"/>
      <c r="L362" s="135"/>
      <c r="M362" s="197"/>
      <c r="N362" s="197"/>
      <c r="O362" s="197"/>
      <c r="P362" s="197"/>
      <c r="Q362" s="197"/>
      <c r="R362" s="135">
        <v>10000</v>
      </c>
      <c r="S362" s="197">
        <f>R362*0.4</f>
        <v>4000</v>
      </c>
      <c r="T362" s="197">
        <f>R362*0.1</f>
        <v>1000</v>
      </c>
      <c r="U362" s="197">
        <f>R362*0.1</f>
        <v>1000</v>
      </c>
      <c r="V362" s="197">
        <f>R362*0.05</f>
        <v>500</v>
      </c>
      <c r="W362" s="197">
        <f>R362*0.35</f>
        <v>3500</v>
      </c>
      <c r="X362" s="135">
        <v>4000</v>
      </c>
      <c r="Y362" s="197">
        <f t="shared" si="333"/>
        <v>1600</v>
      </c>
      <c r="Z362" s="197">
        <f t="shared" si="334"/>
        <v>400</v>
      </c>
      <c r="AA362" s="197">
        <f t="shared" si="335"/>
        <v>400</v>
      </c>
      <c r="AB362" s="197">
        <f t="shared" si="336"/>
        <v>200</v>
      </c>
      <c r="AC362" s="197">
        <f t="shared" si="337"/>
        <v>1400</v>
      </c>
      <c r="AD362" s="135"/>
      <c r="AE362" s="197"/>
      <c r="AF362" s="197"/>
      <c r="AG362" s="197"/>
      <c r="AH362" s="197"/>
      <c r="AI362" s="197"/>
      <c r="AJ362" s="184">
        <v>1.121</v>
      </c>
    </row>
    <row r="363" spans="1:36" s="2" customFormat="1" ht="12" customHeight="1">
      <c r="A363" s="273"/>
      <c r="B363" s="248" t="s">
        <v>169</v>
      </c>
      <c r="C363" s="248"/>
      <c r="D363" s="135">
        <f aca="true" t="shared" si="338" ref="D363:AI363">SUM(D353:D362)</f>
        <v>47</v>
      </c>
      <c r="E363" s="166">
        <f t="shared" si="338"/>
        <v>192540</v>
      </c>
      <c r="F363" s="135">
        <f t="shared" si="338"/>
        <v>105540</v>
      </c>
      <c r="G363" s="135">
        <f t="shared" si="338"/>
        <v>42216</v>
      </c>
      <c r="H363" s="135">
        <f t="shared" si="338"/>
        <v>10554</v>
      </c>
      <c r="I363" s="135">
        <f t="shared" si="338"/>
        <v>10554</v>
      </c>
      <c r="J363" s="135">
        <f t="shared" si="338"/>
        <v>5277</v>
      </c>
      <c r="K363" s="135">
        <f t="shared" si="338"/>
        <v>36939</v>
      </c>
      <c r="L363" s="135">
        <f t="shared" si="338"/>
        <v>32000</v>
      </c>
      <c r="M363" s="135">
        <f t="shared" si="338"/>
        <v>12800</v>
      </c>
      <c r="N363" s="135">
        <f t="shared" si="338"/>
        <v>3200</v>
      </c>
      <c r="O363" s="135">
        <f t="shared" si="338"/>
        <v>3200</v>
      </c>
      <c r="P363" s="135">
        <f t="shared" si="338"/>
        <v>1600</v>
      </c>
      <c r="Q363" s="135">
        <f t="shared" si="338"/>
        <v>11200</v>
      </c>
      <c r="R363" s="135">
        <f t="shared" si="338"/>
        <v>25000</v>
      </c>
      <c r="S363" s="135">
        <f t="shared" si="338"/>
        <v>10000</v>
      </c>
      <c r="T363" s="135">
        <f t="shared" si="338"/>
        <v>2500</v>
      </c>
      <c r="U363" s="135">
        <f t="shared" si="338"/>
        <v>2500</v>
      </c>
      <c r="V363" s="135">
        <f t="shared" si="338"/>
        <v>1250</v>
      </c>
      <c r="W363" s="135">
        <f t="shared" si="338"/>
        <v>8750</v>
      </c>
      <c r="X363" s="135">
        <f t="shared" si="338"/>
        <v>24000</v>
      </c>
      <c r="Y363" s="135">
        <f t="shared" si="338"/>
        <v>9600</v>
      </c>
      <c r="Z363" s="135">
        <f t="shared" si="338"/>
        <v>2400</v>
      </c>
      <c r="AA363" s="135">
        <f t="shared" si="338"/>
        <v>2400</v>
      </c>
      <c r="AB363" s="135">
        <f t="shared" si="338"/>
        <v>1200</v>
      </c>
      <c r="AC363" s="135">
        <f t="shared" si="338"/>
        <v>8400</v>
      </c>
      <c r="AD363" s="135">
        <f t="shared" si="338"/>
        <v>6000</v>
      </c>
      <c r="AE363" s="135">
        <f t="shared" si="338"/>
        <v>2400</v>
      </c>
      <c r="AF363" s="135">
        <f t="shared" si="338"/>
        <v>600</v>
      </c>
      <c r="AG363" s="135">
        <f t="shared" si="338"/>
        <v>600</v>
      </c>
      <c r="AH363" s="135">
        <f t="shared" si="338"/>
        <v>300</v>
      </c>
      <c r="AI363" s="135">
        <f t="shared" si="338"/>
        <v>2100</v>
      </c>
      <c r="AJ363" s="202">
        <f>SUM(AJ353:AJ362)</f>
        <v>9.478</v>
      </c>
    </row>
    <row r="364" spans="1:36" s="2" customFormat="1" ht="24" customHeight="1">
      <c r="A364" s="273"/>
      <c r="B364" s="139" t="s">
        <v>111</v>
      </c>
      <c r="C364" s="140" t="s">
        <v>126</v>
      </c>
      <c r="D364" s="135">
        <v>15</v>
      </c>
      <c r="E364" s="166">
        <f>F364+L364+R364+X364+AD364</f>
        <v>27480</v>
      </c>
      <c r="F364" s="135">
        <v>5496</v>
      </c>
      <c r="G364" s="197">
        <f>F364*0.4</f>
        <v>2198.4</v>
      </c>
      <c r="H364" s="197"/>
      <c r="I364" s="197">
        <f>F364*0.1</f>
        <v>549.6</v>
      </c>
      <c r="J364" s="197">
        <f>F364*0.05</f>
        <v>274.8</v>
      </c>
      <c r="K364" s="197">
        <f>F364*0.45</f>
        <v>2473.2000000000003</v>
      </c>
      <c r="L364" s="135">
        <v>5496</v>
      </c>
      <c r="M364" s="197">
        <f>L364*0.4</f>
        <v>2198.4</v>
      </c>
      <c r="N364" s="197"/>
      <c r="O364" s="197">
        <f>L364*0.1</f>
        <v>549.6</v>
      </c>
      <c r="P364" s="197">
        <f>L364*0.05</f>
        <v>274.8</v>
      </c>
      <c r="Q364" s="197">
        <f>L364*0.45</f>
        <v>2473.2000000000003</v>
      </c>
      <c r="R364" s="135">
        <v>5496</v>
      </c>
      <c r="S364" s="197">
        <f>R364*0.4</f>
        <v>2198.4</v>
      </c>
      <c r="T364" s="197"/>
      <c r="U364" s="197">
        <f>R364*0.1</f>
        <v>549.6</v>
      </c>
      <c r="V364" s="197">
        <f>R364*0.05</f>
        <v>274.8</v>
      </c>
      <c r="W364" s="197">
        <f>R364*0.45</f>
        <v>2473.2000000000003</v>
      </c>
      <c r="X364" s="135">
        <v>5496</v>
      </c>
      <c r="Y364" s="197">
        <f>X364*0.4</f>
        <v>2198.4</v>
      </c>
      <c r="Z364" s="197"/>
      <c r="AA364" s="197">
        <f>X364*0.1</f>
        <v>549.6</v>
      </c>
      <c r="AB364" s="197">
        <f>X364*0.05</f>
        <v>274.8</v>
      </c>
      <c r="AC364" s="197">
        <f>X364*0.45</f>
        <v>2473.2000000000003</v>
      </c>
      <c r="AD364" s="135">
        <v>5496</v>
      </c>
      <c r="AE364" s="197">
        <f>AD364*0.4</f>
        <v>2198.4</v>
      </c>
      <c r="AF364" s="197"/>
      <c r="AG364" s="197">
        <f>AD364*0.1</f>
        <v>549.6</v>
      </c>
      <c r="AH364" s="197">
        <f>AD364*0.05</f>
        <v>274.8</v>
      </c>
      <c r="AI364" s="197">
        <f>AD364*0.45</f>
        <v>2473.2000000000003</v>
      </c>
      <c r="AJ364" s="135">
        <v>0.82</v>
      </c>
    </row>
    <row r="365" spans="1:36" s="2" customFormat="1" ht="27.75" customHeight="1">
      <c r="A365" s="273"/>
      <c r="B365" s="139" t="s">
        <v>109</v>
      </c>
      <c r="C365" s="140" t="s">
        <v>230</v>
      </c>
      <c r="D365" s="135">
        <v>1</v>
      </c>
      <c r="E365" s="166">
        <f>F365+L365+R365+X365+AD365</f>
        <v>30000</v>
      </c>
      <c r="F365" s="141"/>
      <c r="G365" s="141"/>
      <c r="H365" s="141"/>
      <c r="I365" s="141"/>
      <c r="J365" s="141"/>
      <c r="K365" s="141"/>
      <c r="L365" s="142"/>
      <c r="M365" s="142"/>
      <c r="N365" s="142"/>
      <c r="O365" s="142"/>
      <c r="P365" s="142"/>
      <c r="Q365" s="142"/>
      <c r="R365" s="135">
        <v>12000</v>
      </c>
      <c r="S365" s="197">
        <f>R365*0.4</f>
        <v>4800</v>
      </c>
      <c r="T365" s="197"/>
      <c r="U365" s="197">
        <f>R365*0.1</f>
        <v>1200</v>
      </c>
      <c r="V365" s="197">
        <f>R365*0.05</f>
        <v>600</v>
      </c>
      <c r="W365" s="197">
        <f>R365*0.45</f>
        <v>5400</v>
      </c>
      <c r="X365" s="135">
        <v>9000</v>
      </c>
      <c r="Y365" s="197">
        <f>X365*0.4</f>
        <v>3600</v>
      </c>
      <c r="Z365" s="197"/>
      <c r="AA365" s="197">
        <f>X365*0.1</f>
        <v>900</v>
      </c>
      <c r="AB365" s="197">
        <f>X365*0.05</f>
        <v>450</v>
      </c>
      <c r="AC365" s="197">
        <f>X365*0.45</f>
        <v>4050</v>
      </c>
      <c r="AD365" s="135">
        <v>9000</v>
      </c>
      <c r="AE365" s="197">
        <f>AD365*0.4</f>
        <v>3600</v>
      </c>
      <c r="AF365" s="197"/>
      <c r="AG365" s="197">
        <f>AD365*0.1</f>
        <v>900</v>
      </c>
      <c r="AH365" s="197">
        <f>AD365*0.05</f>
        <v>450</v>
      </c>
      <c r="AI365" s="197">
        <f>AD365*0.45</f>
        <v>4050</v>
      </c>
      <c r="AJ365" s="200">
        <v>2.167</v>
      </c>
    </row>
    <row r="366" spans="1:36" s="2" customFormat="1" ht="30" customHeight="1">
      <c r="A366" s="273"/>
      <c r="B366" s="182" t="s">
        <v>120</v>
      </c>
      <c r="C366" s="182"/>
      <c r="D366" s="182">
        <f>SUM(D363:D365)</f>
        <v>63</v>
      </c>
      <c r="E366" s="167">
        <f aca="true" t="shared" si="339" ref="E366:AI366">SUM(E363:E365)</f>
        <v>250020</v>
      </c>
      <c r="F366" s="167">
        <f t="shared" si="339"/>
        <v>111036</v>
      </c>
      <c r="G366" s="167">
        <f t="shared" si="339"/>
        <v>44414.4</v>
      </c>
      <c r="H366" s="168">
        <f t="shared" si="339"/>
        <v>10554</v>
      </c>
      <c r="I366" s="167">
        <f t="shared" si="339"/>
        <v>11103.6</v>
      </c>
      <c r="J366" s="167">
        <f t="shared" si="339"/>
        <v>5551.8</v>
      </c>
      <c r="K366" s="167">
        <f t="shared" si="339"/>
        <v>39412.2</v>
      </c>
      <c r="L366" s="167">
        <f t="shared" si="339"/>
        <v>37496</v>
      </c>
      <c r="M366" s="167">
        <f t="shared" si="339"/>
        <v>14998.4</v>
      </c>
      <c r="N366" s="167">
        <f t="shared" si="339"/>
        <v>3200</v>
      </c>
      <c r="O366" s="167">
        <f t="shared" si="339"/>
        <v>3749.6</v>
      </c>
      <c r="P366" s="167">
        <f t="shared" si="339"/>
        <v>1874.8</v>
      </c>
      <c r="Q366" s="167">
        <f t="shared" si="339"/>
        <v>13673.2</v>
      </c>
      <c r="R366" s="167">
        <f t="shared" si="339"/>
        <v>42496</v>
      </c>
      <c r="S366" s="167">
        <f t="shared" si="339"/>
        <v>16998.4</v>
      </c>
      <c r="T366" s="167">
        <f t="shared" si="339"/>
        <v>2500</v>
      </c>
      <c r="U366" s="167">
        <f t="shared" si="339"/>
        <v>4249.6</v>
      </c>
      <c r="V366" s="167">
        <f t="shared" si="339"/>
        <v>2124.8</v>
      </c>
      <c r="W366" s="167">
        <f t="shared" si="339"/>
        <v>16623.2</v>
      </c>
      <c r="X366" s="167">
        <f t="shared" si="339"/>
        <v>38496</v>
      </c>
      <c r="Y366" s="167">
        <f t="shared" si="339"/>
        <v>15398.4</v>
      </c>
      <c r="Z366" s="167">
        <f t="shared" si="339"/>
        <v>2400</v>
      </c>
      <c r="AA366" s="167">
        <f t="shared" si="339"/>
        <v>3849.6</v>
      </c>
      <c r="AB366" s="167">
        <f t="shared" si="339"/>
        <v>1924.8</v>
      </c>
      <c r="AC366" s="167">
        <f t="shared" si="339"/>
        <v>14923.2</v>
      </c>
      <c r="AD366" s="167">
        <f t="shared" si="339"/>
        <v>20496</v>
      </c>
      <c r="AE366" s="167">
        <f t="shared" si="339"/>
        <v>8198.4</v>
      </c>
      <c r="AF366" s="167">
        <f t="shared" si="339"/>
        <v>600</v>
      </c>
      <c r="AG366" s="167">
        <f t="shared" si="339"/>
        <v>2049.6</v>
      </c>
      <c r="AH366" s="167">
        <f t="shared" si="339"/>
        <v>1024.8</v>
      </c>
      <c r="AI366" s="167">
        <f t="shared" si="339"/>
        <v>8623.2</v>
      </c>
      <c r="AJ366" s="249" t="s">
        <v>220</v>
      </c>
    </row>
    <row r="367" spans="1:36" ht="12.75">
      <c r="A367" s="250"/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  <c r="AA367" s="250"/>
      <c r="AB367" s="250"/>
      <c r="AC367" s="250"/>
      <c r="AD367" s="250"/>
      <c r="AE367" s="250"/>
      <c r="AF367" s="250"/>
      <c r="AG367" s="250"/>
      <c r="AH367" s="250"/>
      <c r="AI367" s="250"/>
      <c r="AJ367" s="250"/>
    </row>
    <row r="368" spans="1:38" s="39" customFormat="1" ht="58.5" customHeight="1">
      <c r="A368" s="285" t="s">
        <v>214</v>
      </c>
      <c r="B368" s="285"/>
      <c r="C368" s="285"/>
      <c r="D368" s="167"/>
      <c r="E368" s="168">
        <f>SUM(E45,E53,E57,E98,E101,E143,E163,E177,E203,E213,E242,E248,E264,E301,E328,E351,E366)</f>
        <v>2588786</v>
      </c>
      <c r="F368" s="167">
        <f>SUM(F45,F53,F57,F98,F101,F143,F163,F177,F203,F213,F242,F248,F264,F301,F328,F351,F366)</f>
        <v>619652.5</v>
      </c>
      <c r="G368" s="168">
        <f>G45+G53+G57+G98+G101+G143+G163+G177+G203+G213+G242+G248+G264+G301+G328+G351+G366</f>
        <v>239565</v>
      </c>
      <c r="H368" s="168">
        <f>H45+H53+H57+H98+H101+H143+H163+H177+H203+H213+H242+H248+H264+H301+H328+H351+H366</f>
        <v>25078</v>
      </c>
      <c r="I368" s="168">
        <f>I45+I53+I57+I98+I101+I143+I163+I177+I203+I213+I242+I248+I264+I301+I328+I351+I366</f>
        <v>63659.25</v>
      </c>
      <c r="J368" s="168">
        <f>J45+J53+J57+J98+J101+J143+J163+J177+J203+J213+J242+J248+J264+J301+J328+J351+J366</f>
        <v>41265.62500000001</v>
      </c>
      <c r="K368" s="168">
        <f>K45+K53+K57+K98+K101+K143+K163+K177+K203+K213+K242+K248+K264+K301+K328+K351+K366</f>
        <v>250084.62500000006</v>
      </c>
      <c r="L368" s="167">
        <f>SUM(L45,L53,L57,L98,L101,L143,L163,L177,L203,L213,L242,L248,L264,L301,L328,L351,L366)</f>
        <v>590904.5</v>
      </c>
      <c r="M368" s="168">
        <f>M45+M53+M57+M98+M101+M143+M163+M177+M203+M213+M242+M248+M264+M301+M328+M351+M366</f>
        <v>227945.8</v>
      </c>
      <c r="N368" s="168">
        <f>N45+N53+N57+N98+N101+N143+N163+N177+N203+N213+N242+N248+N264+N301+N328+N351+N366</f>
        <v>19922</v>
      </c>
      <c r="O368" s="167">
        <f>O45+O53+O57+O98+O101+O143+O163+O177+O203+O213+O242+O248+O264+O301+O328+O351+O366</f>
        <v>60814.44999999999</v>
      </c>
      <c r="P368" s="168">
        <f>P45+P53+P57+P98+P101+P143+P163+P177+P203+P213+P242+P248+P264+P301+P328+P351+P366</f>
        <v>39963.225000000006</v>
      </c>
      <c r="Q368" s="168">
        <f>Q45+Q53+Q57+Q98+Q101+Q143+Q163+Q177+Q203+Q213+Q242+Q248+Q264+Q301+Q328+Q351+Q366</f>
        <v>242259.02500000005</v>
      </c>
      <c r="R368" s="167">
        <f>SUM(R45,R53,R57,R98,R101,R143,R163,R177,R203,R213,R242,R248,R264,R301,R328,R351,R366)</f>
        <v>576553.5</v>
      </c>
      <c r="S368" s="168">
        <f>S45+S53+S57+S98+S101+S143+S163+S177+S203+S213+S242+S248+S264+S301+S328+S351+S366</f>
        <v>222365.4</v>
      </c>
      <c r="T368" s="167">
        <f>T45+T53+T57+T98+T101+T143+T163+T177+T203+T213+T242+T248+T264+T301+T328+T351+T366</f>
        <v>19408.7</v>
      </c>
      <c r="U368" s="167">
        <f>U45+U53+U57+U98+U101+U143+U163+U177+U203+U213+U242+U248+U264+U301+U328+U351+U366</f>
        <v>59339.34999999999</v>
      </c>
      <c r="V368" s="168">
        <f>V45+V53+V57+V98+V101+V143+V163+V177+V203+V213+V242+V248+V264+V301+V328+V351+V366</f>
        <v>39065.67500000001</v>
      </c>
      <c r="W368" s="168">
        <f>W45+W53+W57+W98+W101+W143+W163+W177+W203+W213+W242+W248+W264+W301+W328+W351+W366</f>
        <v>236374.375</v>
      </c>
      <c r="X368" s="168">
        <f>SUM(X45,X53,X57,X98,X101,X143,X163,X177,X203,X213,X242,X248,X264,X301,X328,X351,X366)</f>
        <v>432313.5</v>
      </c>
      <c r="Y368" s="168">
        <f>Y45+Y53+Y57+Y98+Y101+Y143+Y163+Y177+Y203+Y213+Y242+Y248+Y264+Y301+Y328+Y351+Y366</f>
        <v>164909.4</v>
      </c>
      <c r="Z368" s="167">
        <f>Z45+Z53+Z57+Z98+Z101+Z143+Z163+Z177+Z203+Z213+Z242+Z248+Z264+Z301+Z328+Z351+Z366</f>
        <v>19608.2</v>
      </c>
      <c r="AA368" s="167">
        <f>AA45+AA53+AA57+AA98+AA101+AA143+AA163+AA177+AA203+AA213+AA242+AA248+AA264+AA301+AA328+AA351+AA366</f>
        <v>44855.35</v>
      </c>
      <c r="AB368" s="168">
        <f>AB45+AB53+AB57+AB98+AB101+AB143+AB163+AB177+AB203+AB213+AB242+AB248+AB264+AB301+AB328+AB351+AB366</f>
        <v>31583.675000000003</v>
      </c>
      <c r="AC368" s="168">
        <f>AC45+AC53+AC57+AC98+AC101+AC143+AC163+AC177+AC203+AC213+AC242+AC248+AC264+AC301+AC328+AC351+AC366</f>
        <v>171356.87500000006</v>
      </c>
      <c r="AD368" s="167">
        <f>SUM(AD45,AD53,AD57,AD98,AD101,AD143,AD163,AD177,AD203,AD213,AD242,AD248,AD264,AD301,AD328,AD351,AD366)</f>
        <v>369362</v>
      </c>
      <c r="AE368" s="168">
        <f>AE45+AE53+AE57+AE98+AE101+AE143+AE163+AE177+AE203+AE213+AE242+AE248+AE264+AE301+AE328+AE351+AE366</f>
        <v>139888.8</v>
      </c>
      <c r="AF368" s="168">
        <f>AF45+AF53+AF57+AF98+AF101+AF143+AF163+AF177+AF203+AF213+AF242+AF248+AF264+AF301+AF328+AF351+AF366</f>
        <v>15883</v>
      </c>
      <c r="AG368" s="168">
        <f>AG45+AG53+AG57+AG98+AG101+AG143+AG163+AG177+AG203+AG213+AG242+AG248+AG264+AG301+AG328+AG351+AG366</f>
        <v>38520.2</v>
      </c>
      <c r="AH368" s="168">
        <f>AH45+AH53+AH57+AH98+AH101+AH143+AH163+AH177+AH203+AH213+AH242+AH248+AH264+AH301+AH328+AH351+AH366</f>
        <v>28256.100000000002</v>
      </c>
      <c r="AI368" s="168">
        <f>AI45+AI53+AI57+AI98+AI101+AI143+AI163+AI177+AI203+AI213+AI242+AI248+AI264+AI301+AI328+AI351+AI366</f>
        <v>146813.90000000002</v>
      </c>
      <c r="AJ368" s="213" t="s">
        <v>218</v>
      </c>
      <c r="AK368" s="284"/>
      <c r="AL368" s="259"/>
    </row>
    <row r="369" spans="1:38" ht="12.75">
      <c r="A369" s="217"/>
      <c r="B369" s="217"/>
      <c r="C369" s="217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217"/>
      <c r="AL369" s="131"/>
    </row>
    <row r="370" spans="1:36" ht="12.75">
      <c r="A370" s="217"/>
      <c r="B370" s="217"/>
      <c r="C370" s="217"/>
      <c r="D370" s="217"/>
      <c r="E370" s="217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217"/>
    </row>
    <row r="371" spans="1:36" ht="12.75">
      <c r="A371" s="217"/>
      <c r="B371" s="217"/>
      <c r="C371" s="217"/>
      <c r="D371" s="217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217"/>
    </row>
    <row r="372" spans="1:36" ht="12.75">
      <c r="A372" s="217"/>
      <c r="B372" s="134"/>
      <c r="C372" s="134"/>
      <c r="D372" s="134"/>
      <c r="E372" s="134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217"/>
    </row>
    <row r="373" spans="1:36" ht="12.75">
      <c r="A373" s="217"/>
      <c r="B373" s="134"/>
      <c r="C373" s="134"/>
      <c r="D373" s="134"/>
      <c r="E373" s="134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</row>
    <row r="374" spans="1:36" ht="12.75">
      <c r="A374" s="217"/>
      <c r="B374" s="217"/>
      <c r="C374" s="217"/>
      <c r="D374" s="217"/>
      <c r="E374" s="217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217"/>
    </row>
    <row r="375" spans="1:36" ht="15.75">
      <c r="A375" s="217"/>
      <c r="B375" s="217"/>
      <c r="C375" s="217"/>
      <c r="D375" s="251" t="s">
        <v>225</v>
      </c>
      <c r="E375" s="252"/>
      <c r="F375" s="253" t="s">
        <v>221</v>
      </c>
      <c r="G375" s="275">
        <f>G368+M368+S368+Y368+AE368</f>
        <v>994674.3999999999</v>
      </c>
      <c r="H375" s="275"/>
      <c r="I375" s="254"/>
      <c r="J375" s="254"/>
      <c r="K375" s="254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</row>
    <row r="376" spans="1:36" ht="15.75">
      <c r="A376" s="217"/>
      <c r="B376" s="217"/>
      <c r="C376" s="217"/>
      <c r="D376" s="252"/>
      <c r="E376" s="252"/>
      <c r="F376" s="253" t="s">
        <v>222</v>
      </c>
      <c r="G376" s="275">
        <f>H368+N368+T368+Z368+AF368</f>
        <v>99899.9</v>
      </c>
      <c r="H376" s="276"/>
      <c r="I376" s="254"/>
      <c r="J376" s="254"/>
      <c r="K376" s="254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217"/>
    </row>
    <row r="377" spans="1:36" ht="15.75">
      <c r="A377" s="217"/>
      <c r="B377" s="217"/>
      <c r="C377" s="217"/>
      <c r="D377" s="252"/>
      <c r="E377" s="252"/>
      <c r="F377" s="253" t="s">
        <v>223</v>
      </c>
      <c r="G377" s="275">
        <f>I368+O368+U368+AA368+AG368</f>
        <v>267188.6</v>
      </c>
      <c r="H377" s="276"/>
      <c r="I377" s="254"/>
      <c r="J377" s="254"/>
      <c r="K377" s="254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217"/>
    </row>
    <row r="378" spans="1:36" ht="15.75">
      <c r="A378" s="217"/>
      <c r="B378" s="217"/>
      <c r="C378" s="217"/>
      <c r="D378" s="252"/>
      <c r="E378" s="252"/>
      <c r="F378" s="253" t="s">
        <v>224</v>
      </c>
      <c r="G378" s="275">
        <f>J368+P368+V368+AB368+AH368</f>
        <v>180134.30000000002</v>
      </c>
      <c r="H378" s="276"/>
      <c r="I378" s="254"/>
      <c r="J378" s="254"/>
      <c r="K378" s="254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  <c r="AB378" s="217"/>
      <c r="AC378" s="217"/>
      <c r="AD378" s="217"/>
      <c r="AE378" s="217"/>
      <c r="AF378" s="217"/>
      <c r="AG378" s="217"/>
      <c r="AH378" s="217"/>
      <c r="AI378" s="217"/>
      <c r="AJ378" s="217"/>
    </row>
    <row r="379" spans="1:36" ht="15.75">
      <c r="A379" s="217"/>
      <c r="B379" s="217"/>
      <c r="C379" s="217"/>
      <c r="D379" s="252"/>
      <c r="E379" s="252"/>
      <c r="F379" s="253" t="s">
        <v>132</v>
      </c>
      <c r="G379" s="275">
        <f>K368+Q368+W368+AC368+AI368</f>
        <v>1046888.8000000002</v>
      </c>
      <c r="H379" s="276"/>
      <c r="I379" s="254"/>
      <c r="J379" s="254"/>
      <c r="K379" s="254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217"/>
    </row>
    <row r="380" spans="1:36" ht="15.75">
      <c r="A380" s="217"/>
      <c r="B380" s="217"/>
      <c r="C380" s="217"/>
      <c r="D380" s="252"/>
      <c r="E380" s="252"/>
      <c r="F380" s="252"/>
      <c r="G380" s="272">
        <f>SUM(G375:G379)</f>
        <v>2588786</v>
      </c>
      <c r="H380" s="272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  <c r="AB380" s="217"/>
      <c r="AC380" s="217"/>
      <c r="AD380" s="217"/>
      <c r="AE380" s="217"/>
      <c r="AF380" s="217"/>
      <c r="AG380" s="217"/>
      <c r="AH380" s="217"/>
      <c r="AI380" s="217"/>
      <c r="AJ380" s="217"/>
    </row>
    <row r="381" spans="1:36" ht="12.75">
      <c r="A381" s="217"/>
      <c r="B381" s="217"/>
      <c r="C381" s="217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217"/>
    </row>
    <row r="382" spans="1:36" ht="12.75">
      <c r="A382" s="217"/>
      <c r="B382" s="217"/>
      <c r="C382" s="217"/>
      <c r="D382" s="217"/>
      <c r="E382" s="217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</row>
    <row r="383" spans="1:36" ht="12.75">
      <c r="A383" s="217"/>
      <c r="B383" s="217"/>
      <c r="C383" s="217"/>
      <c r="D383" s="217"/>
      <c r="E383" s="217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</row>
    <row r="384" spans="1:36" ht="12.75">
      <c r="A384" s="217"/>
      <c r="B384" s="217"/>
      <c r="C384" s="217"/>
      <c r="D384" s="217"/>
      <c r="E384" s="217"/>
      <c r="F384" s="217"/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217"/>
    </row>
    <row r="385" spans="1:36" ht="12.75">
      <c r="A385" s="217"/>
      <c r="B385" s="217"/>
      <c r="C385" s="217"/>
      <c r="D385" s="217"/>
      <c r="E385" s="217"/>
      <c r="F385" s="217"/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</row>
    <row r="386" spans="1:36" ht="12.75">
      <c r="A386" s="217"/>
      <c r="B386" s="217"/>
      <c r="C386" s="217"/>
      <c r="D386" s="217"/>
      <c r="E386" s="217"/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</row>
    <row r="387" spans="1:36" ht="12.75">
      <c r="A387" s="217"/>
      <c r="B387" s="217"/>
      <c r="C387" s="217"/>
      <c r="D387" s="217"/>
      <c r="E387" s="217"/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217"/>
    </row>
    <row r="388" spans="1:36" ht="12.75">
      <c r="A388" s="217"/>
      <c r="B388" s="217"/>
      <c r="C388" s="217"/>
      <c r="D388" s="217"/>
      <c r="E388" s="217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217"/>
    </row>
    <row r="389" spans="1:36" ht="12.75">
      <c r="A389" s="217"/>
      <c r="B389" s="217"/>
      <c r="C389" s="217"/>
      <c r="D389" s="217"/>
      <c r="E389" s="217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</row>
    <row r="390" spans="1:36" ht="12.75">
      <c r="A390" s="217"/>
      <c r="B390" s="217"/>
      <c r="C390" s="217"/>
      <c r="D390" s="217"/>
      <c r="E390" s="217"/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  <c r="AB390" s="217"/>
      <c r="AC390" s="217"/>
      <c r="AD390" s="217"/>
      <c r="AE390" s="217"/>
      <c r="AF390" s="217"/>
      <c r="AG390" s="217"/>
      <c r="AH390" s="217"/>
      <c r="AI390" s="217"/>
      <c r="AJ390" s="217"/>
    </row>
    <row r="391" spans="1:36" ht="12.75">
      <c r="A391" s="217"/>
      <c r="B391" s="217"/>
      <c r="C391" s="217"/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217"/>
    </row>
    <row r="392" spans="1:36" ht="12.75">
      <c r="A392" s="217"/>
      <c r="B392" s="217"/>
      <c r="C392" s="217"/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  <c r="X392" s="217"/>
      <c r="Y392" s="217"/>
      <c r="Z392" s="217"/>
      <c r="AA392" s="217"/>
      <c r="AB392" s="217"/>
      <c r="AC392" s="217"/>
      <c r="AD392" s="217"/>
      <c r="AE392" s="217"/>
      <c r="AF392" s="217"/>
      <c r="AG392" s="217"/>
      <c r="AH392" s="217"/>
      <c r="AI392" s="217"/>
      <c r="AJ392" s="217"/>
    </row>
    <row r="393" spans="1:36" ht="12.75">
      <c r="A393" s="217"/>
      <c r="B393" s="217"/>
      <c r="C393" s="217"/>
      <c r="D393" s="217"/>
      <c r="E393" s="217"/>
      <c r="F393" s="217"/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217"/>
      <c r="W393" s="217"/>
      <c r="X393" s="217"/>
      <c r="Y393" s="217"/>
      <c r="Z393" s="217"/>
      <c r="AA393" s="217"/>
      <c r="AB393" s="217"/>
      <c r="AC393" s="217"/>
      <c r="AD393" s="217"/>
      <c r="AE393" s="217"/>
      <c r="AF393" s="217"/>
      <c r="AG393" s="217"/>
      <c r="AH393" s="217"/>
      <c r="AI393" s="217"/>
      <c r="AJ393" s="217"/>
    </row>
    <row r="394" spans="1:36" ht="12.75">
      <c r="A394" s="217"/>
      <c r="B394" s="217"/>
      <c r="C394" s="217"/>
      <c r="D394" s="217"/>
      <c r="E394" s="217"/>
      <c r="F394" s="217"/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217"/>
    </row>
    <row r="395" spans="1:36" ht="12.75">
      <c r="A395" s="217"/>
      <c r="B395" s="217"/>
      <c r="C395" s="217"/>
      <c r="D395" s="217"/>
      <c r="E395" s="217"/>
      <c r="F395" s="217"/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  <c r="AA395" s="217"/>
      <c r="AB395" s="217"/>
      <c r="AC395" s="217"/>
      <c r="AD395" s="217"/>
      <c r="AE395" s="217"/>
      <c r="AF395" s="217"/>
      <c r="AG395" s="217"/>
      <c r="AH395" s="217"/>
      <c r="AI395" s="217"/>
      <c r="AJ395" s="217"/>
    </row>
    <row r="396" spans="1:36" ht="12.75">
      <c r="A396" s="217"/>
      <c r="B396" s="217"/>
      <c r="C396" s="217"/>
      <c r="D396" s="217"/>
      <c r="E396" s="217"/>
      <c r="F396" s="217"/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  <c r="AA396" s="217"/>
      <c r="AB396" s="217"/>
      <c r="AC396" s="217"/>
      <c r="AD396" s="217"/>
      <c r="AE396" s="217"/>
      <c r="AF396" s="217"/>
      <c r="AG396" s="217"/>
      <c r="AH396" s="217"/>
      <c r="AI396" s="217"/>
      <c r="AJ396" s="217"/>
    </row>
    <row r="397" spans="1:36" ht="12.75">
      <c r="A397" s="217"/>
      <c r="B397" s="217"/>
      <c r="C397" s="217"/>
      <c r="D397" s="217"/>
      <c r="E397" s="217"/>
      <c r="F397" s="217"/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  <c r="AA397" s="217"/>
      <c r="AB397" s="217"/>
      <c r="AC397" s="217"/>
      <c r="AD397" s="217"/>
      <c r="AE397" s="217"/>
      <c r="AF397" s="217"/>
      <c r="AG397" s="217"/>
      <c r="AH397" s="217"/>
      <c r="AI397" s="217"/>
      <c r="AJ397" s="217"/>
    </row>
    <row r="398" spans="1:36" ht="12.75">
      <c r="A398" s="217"/>
      <c r="B398" s="217"/>
      <c r="C398" s="217"/>
      <c r="D398" s="217"/>
      <c r="E398" s="217"/>
      <c r="F398" s="217"/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  <c r="AB398" s="217"/>
      <c r="AC398" s="217"/>
      <c r="AD398" s="217"/>
      <c r="AE398" s="217"/>
      <c r="AF398" s="217"/>
      <c r="AG398" s="217"/>
      <c r="AH398" s="217"/>
      <c r="AI398" s="217"/>
      <c r="AJ398" s="217"/>
    </row>
    <row r="399" spans="1:36" ht="12.75">
      <c r="A399" s="217"/>
      <c r="B399" s="217"/>
      <c r="C399" s="217"/>
      <c r="D399" s="217"/>
      <c r="E399" s="217"/>
      <c r="F399" s="217"/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217"/>
    </row>
    <row r="400" spans="1:36" ht="12.75">
      <c r="A400" s="217"/>
      <c r="B400" s="217"/>
      <c r="C400" s="217"/>
      <c r="D400" s="217"/>
      <c r="E400" s="217"/>
      <c r="F400" s="217"/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  <c r="AA400" s="217"/>
      <c r="AB400" s="217"/>
      <c r="AC400" s="217"/>
      <c r="AD400" s="217"/>
      <c r="AE400" s="217"/>
      <c r="AF400" s="217"/>
      <c r="AG400" s="217"/>
      <c r="AH400" s="217"/>
      <c r="AI400" s="217"/>
      <c r="AJ400" s="217"/>
    </row>
    <row r="401" spans="1:36" ht="12.75">
      <c r="A401" s="217"/>
      <c r="B401" s="217"/>
      <c r="C401" s="217"/>
      <c r="D401" s="217"/>
      <c r="E401" s="217"/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  <c r="AB401" s="217"/>
      <c r="AC401" s="217"/>
      <c r="AD401" s="217"/>
      <c r="AE401" s="217"/>
      <c r="AF401" s="217"/>
      <c r="AG401" s="217"/>
      <c r="AH401" s="217"/>
      <c r="AI401" s="217"/>
      <c r="AJ401" s="217"/>
    </row>
    <row r="402" spans="1:36" ht="12.75">
      <c r="A402" s="217"/>
      <c r="B402" s="217"/>
      <c r="C402" s="217"/>
      <c r="D402" s="217"/>
      <c r="E402" s="217"/>
      <c r="F402" s="217"/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7"/>
    </row>
    <row r="403" spans="1:36" ht="12.75">
      <c r="A403" s="217"/>
      <c r="B403" s="217"/>
      <c r="C403" s="217"/>
      <c r="D403" s="217"/>
      <c r="E403" s="217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217"/>
    </row>
    <row r="404" spans="1:36" ht="12.75">
      <c r="A404" s="217"/>
      <c r="B404" s="217"/>
      <c r="C404" s="217"/>
      <c r="D404" s="217"/>
      <c r="E404" s="217"/>
      <c r="F404" s="217"/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  <c r="AB404" s="217"/>
      <c r="AC404" s="217"/>
      <c r="AD404" s="217"/>
      <c r="AE404" s="217"/>
      <c r="AF404" s="217"/>
      <c r="AG404" s="217"/>
      <c r="AH404" s="217"/>
      <c r="AI404" s="217"/>
      <c r="AJ404" s="217"/>
    </row>
    <row r="405" spans="1:36" ht="12.75">
      <c r="A405" s="217"/>
      <c r="B405" s="217"/>
      <c r="C405" s="217"/>
      <c r="D405" s="217"/>
      <c r="E405" s="217"/>
      <c r="F405" s="217"/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  <c r="AA405" s="217"/>
      <c r="AB405" s="217"/>
      <c r="AC405" s="217"/>
      <c r="AD405" s="217"/>
      <c r="AE405" s="217"/>
      <c r="AF405" s="217"/>
      <c r="AG405" s="217"/>
      <c r="AH405" s="217"/>
      <c r="AI405" s="217"/>
      <c r="AJ405" s="217"/>
    </row>
    <row r="406" spans="1:36" ht="12.75">
      <c r="A406" s="217"/>
      <c r="B406" s="217"/>
      <c r="C406" s="217"/>
      <c r="D406" s="217"/>
      <c r="E406" s="217"/>
      <c r="F406" s="217"/>
      <c r="G406" s="217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  <c r="AA406" s="217"/>
      <c r="AB406" s="217"/>
      <c r="AC406" s="217"/>
      <c r="AD406" s="217"/>
      <c r="AE406" s="217"/>
      <c r="AF406" s="217"/>
      <c r="AG406" s="217"/>
      <c r="AH406" s="217"/>
      <c r="AI406" s="217"/>
      <c r="AJ406" s="217"/>
    </row>
    <row r="407" spans="1:36" ht="12.75">
      <c r="A407" s="217"/>
      <c r="B407" s="217"/>
      <c r="C407" s="217"/>
      <c r="D407" s="217"/>
      <c r="E407" s="217"/>
      <c r="F407" s="217"/>
      <c r="G407" s="217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  <c r="S407" s="217"/>
      <c r="T407" s="217"/>
      <c r="U407" s="217"/>
      <c r="V407" s="217"/>
      <c r="W407" s="217"/>
      <c r="X407" s="217"/>
      <c r="Y407" s="217"/>
      <c r="Z407" s="217"/>
      <c r="AA407" s="217"/>
      <c r="AB407" s="217"/>
      <c r="AC407" s="217"/>
      <c r="AD407" s="217"/>
      <c r="AE407" s="217"/>
      <c r="AF407" s="217"/>
      <c r="AG407" s="217"/>
      <c r="AH407" s="217"/>
      <c r="AI407" s="217"/>
      <c r="AJ407" s="217"/>
    </row>
    <row r="408" spans="1:36" ht="12.75">
      <c r="A408" s="217"/>
      <c r="B408" s="217"/>
      <c r="C408" s="217"/>
      <c r="D408" s="217"/>
      <c r="E408" s="217"/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17"/>
      <c r="W408" s="217"/>
      <c r="X408" s="217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17"/>
    </row>
    <row r="409" spans="1:36" ht="12.75">
      <c r="A409" s="217"/>
      <c r="B409" s="217"/>
      <c r="C409" s="217"/>
      <c r="D409" s="217"/>
      <c r="E409" s="217"/>
      <c r="F409" s="217"/>
      <c r="G409" s="217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217"/>
      <c r="W409" s="217"/>
      <c r="X409" s="217"/>
      <c r="Y409" s="217"/>
      <c r="Z409" s="217"/>
      <c r="AA409" s="217"/>
      <c r="AB409" s="217"/>
      <c r="AC409" s="217"/>
      <c r="AD409" s="217"/>
      <c r="AE409" s="217"/>
      <c r="AF409" s="217"/>
      <c r="AG409" s="217"/>
      <c r="AH409" s="217"/>
      <c r="AI409" s="217"/>
      <c r="AJ409" s="217"/>
    </row>
    <row r="410" spans="1:36" ht="12.75">
      <c r="A410" s="217"/>
      <c r="B410" s="217"/>
      <c r="C410" s="217"/>
      <c r="D410" s="217"/>
      <c r="E410" s="217"/>
      <c r="F410" s="217"/>
      <c r="G410" s="217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217"/>
      <c r="W410" s="217"/>
      <c r="X410" s="217"/>
      <c r="Y410" s="217"/>
      <c r="Z410" s="217"/>
      <c r="AA410" s="217"/>
      <c r="AB410" s="217"/>
      <c r="AC410" s="217"/>
      <c r="AD410" s="217"/>
      <c r="AE410" s="217"/>
      <c r="AF410" s="217"/>
      <c r="AG410" s="217"/>
      <c r="AH410" s="217"/>
      <c r="AI410" s="217"/>
      <c r="AJ410" s="217"/>
    </row>
    <row r="411" spans="1:36" ht="12.75">
      <c r="A411" s="217"/>
      <c r="B411" s="217"/>
      <c r="C411" s="217"/>
      <c r="D411" s="217"/>
      <c r="E411" s="217"/>
      <c r="F411" s="217"/>
      <c r="G411" s="217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  <c r="AA411" s="217"/>
      <c r="AB411" s="217"/>
      <c r="AC411" s="217"/>
      <c r="AD411" s="217"/>
      <c r="AE411" s="217"/>
      <c r="AF411" s="217"/>
      <c r="AG411" s="217"/>
      <c r="AH411" s="217"/>
      <c r="AI411" s="217"/>
      <c r="AJ411" s="217"/>
    </row>
    <row r="412" spans="1:36" ht="12.75">
      <c r="A412" s="217"/>
      <c r="B412" s="217"/>
      <c r="C412" s="217"/>
      <c r="D412" s="217"/>
      <c r="E412" s="217"/>
      <c r="F412" s="217"/>
      <c r="G412" s="217"/>
      <c r="H412" s="217"/>
      <c r="I412" s="217"/>
      <c r="J412" s="217"/>
      <c r="K412" s="217"/>
      <c r="L412" s="217"/>
      <c r="M412" s="217"/>
      <c r="N412" s="217"/>
      <c r="O412" s="217"/>
      <c r="P412" s="217"/>
      <c r="Q412" s="217"/>
      <c r="R412" s="217"/>
      <c r="S412" s="217"/>
      <c r="T412" s="217"/>
      <c r="U412" s="217"/>
      <c r="V412" s="217"/>
      <c r="W412" s="217"/>
      <c r="X412" s="217"/>
      <c r="Y412" s="217"/>
      <c r="Z412" s="217"/>
      <c r="AA412" s="217"/>
      <c r="AB412" s="217"/>
      <c r="AC412" s="217"/>
      <c r="AD412" s="217"/>
      <c r="AE412" s="217"/>
      <c r="AF412" s="217"/>
      <c r="AG412" s="217"/>
      <c r="AH412" s="217"/>
      <c r="AI412" s="217"/>
      <c r="AJ412" s="217"/>
    </row>
    <row r="413" spans="1:36" ht="12.75">
      <c r="A413" s="217"/>
      <c r="B413" s="217"/>
      <c r="C413" s="217"/>
      <c r="D413" s="217"/>
      <c r="E413" s="217"/>
      <c r="F413" s="217"/>
      <c r="G413" s="217"/>
      <c r="H413" s="217"/>
      <c r="I413" s="217"/>
      <c r="J413" s="217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217"/>
      <c r="W413" s="217"/>
      <c r="X413" s="217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217"/>
    </row>
    <row r="414" spans="1:36" ht="12.75">
      <c r="A414" s="217"/>
      <c r="B414" s="217"/>
      <c r="C414" s="217"/>
      <c r="D414" s="217"/>
      <c r="E414" s="217"/>
      <c r="F414" s="217"/>
      <c r="G414" s="217"/>
      <c r="H414" s="217"/>
      <c r="I414" s="217"/>
      <c r="J414" s="217"/>
      <c r="K414" s="217"/>
      <c r="L414" s="217"/>
      <c r="M414" s="217"/>
      <c r="N414" s="217"/>
      <c r="O414" s="217"/>
      <c r="P414" s="217"/>
      <c r="Q414" s="217"/>
      <c r="R414" s="217"/>
      <c r="S414" s="217"/>
      <c r="T414" s="217"/>
      <c r="U414" s="217"/>
      <c r="V414" s="217"/>
      <c r="W414" s="217"/>
      <c r="X414" s="217"/>
      <c r="Y414" s="217"/>
      <c r="Z414" s="217"/>
      <c r="AA414" s="217"/>
      <c r="AB414" s="217"/>
      <c r="AC414" s="217"/>
      <c r="AD414" s="217"/>
      <c r="AE414" s="217"/>
      <c r="AF414" s="217"/>
      <c r="AG414" s="217"/>
      <c r="AH414" s="217"/>
      <c r="AI414" s="217"/>
      <c r="AJ414" s="217"/>
    </row>
    <row r="415" spans="1:36" ht="12.75">
      <c r="A415" s="217"/>
      <c r="B415" s="217"/>
      <c r="C415" s="217"/>
      <c r="D415" s="217"/>
      <c r="E415" s="217"/>
      <c r="F415" s="217"/>
      <c r="G415" s="217"/>
      <c r="H415" s="217"/>
      <c r="I415" s="217"/>
      <c r="J415" s="217"/>
      <c r="K415" s="217"/>
      <c r="L415" s="217"/>
      <c r="M415" s="217"/>
      <c r="N415" s="217"/>
      <c r="O415" s="217"/>
      <c r="P415" s="217"/>
      <c r="Q415" s="217"/>
      <c r="R415" s="217"/>
      <c r="S415" s="217"/>
      <c r="T415" s="217"/>
      <c r="U415" s="217"/>
      <c r="V415" s="217"/>
      <c r="W415" s="217"/>
      <c r="X415" s="217"/>
      <c r="Y415" s="217"/>
      <c r="Z415" s="217"/>
      <c r="AA415" s="217"/>
      <c r="AB415" s="217"/>
      <c r="AC415" s="217"/>
      <c r="AD415" s="217"/>
      <c r="AE415" s="217"/>
      <c r="AF415" s="217"/>
      <c r="AG415" s="217"/>
      <c r="AH415" s="217"/>
      <c r="AI415" s="217"/>
      <c r="AJ415" s="217"/>
    </row>
    <row r="416" spans="1:36" ht="12.75">
      <c r="A416" s="217"/>
      <c r="B416" s="217"/>
      <c r="C416" s="217"/>
      <c r="D416" s="217"/>
      <c r="E416" s="217"/>
      <c r="F416" s="217"/>
      <c r="G416" s="217"/>
      <c r="H416" s="217"/>
      <c r="I416" s="217"/>
      <c r="J416" s="217"/>
      <c r="K416" s="217"/>
      <c r="L416" s="217"/>
      <c r="M416" s="217"/>
      <c r="N416" s="217"/>
      <c r="O416" s="217"/>
      <c r="P416" s="217"/>
      <c r="Q416" s="217"/>
      <c r="R416" s="217"/>
      <c r="S416" s="217"/>
      <c r="T416" s="217"/>
      <c r="U416" s="217"/>
      <c r="V416" s="217"/>
      <c r="W416" s="217"/>
      <c r="X416" s="217"/>
      <c r="Y416" s="217"/>
      <c r="Z416" s="217"/>
      <c r="AA416" s="217"/>
      <c r="AB416" s="217"/>
      <c r="AC416" s="217"/>
      <c r="AD416" s="217"/>
      <c r="AE416" s="217"/>
      <c r="AF416" s="217"/>
      <c r="AG416" s="217"/>
      <c r="AH416" s="217"/>
      <c r="AI416" s="217"/>
      <c r="AJ416" s="217"/>
    </row>
    <row r="417" spans="1:36" ht="12.75">
      <c r="A417" s="217"/>
      <c r="B417" s="217"/>
      <c r="C417" s="217"/>
      <c r="D417" s="217"/>
      <c r="E417" s="217"/>
      <c r="F417" s="217"/>
      <c r="G417" s="217"/>
      <c r="H417" s="217"/>
      <c r="I417" s="217"/>
      <c r="J417" s="217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217"/>
      <c r="W417" s="217"/>
      <c r="X417" s="217"/>
      <c r="Y417" s="217"/>
      <c r="Z417" s="217"/>
      <c r="AA417" s="217"/>
      <c r="AB417" s="217"/>
      <c r="AC417" s="217"/>
      <c r="AD417" s="217"/>
      <c r="AE417" s="217"/>
      <c r="AF417" s="217"/>
      <c r="AG417" s="217"/>
      <c r="AH417" s="217"/>
      <c r="AI417" s="217"/>
      <c r="AJ417" s="217"/>
    </row>
    <row r="418" spans="1:36" ht="12.75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17"/>
      <c r="Y418" s="217"/>
      <c r="Z418" s="217"/>
      <c r="AA418" s="217"/>
      <c r="AB418" s="217"/>
      <c r="AC418" s="217"/>
      <c r="AD418" s="217"/>
      <c r="AE418" s="217"/>
      <c r="AF418" s="217"/>
      <c r="AG418" s="217"/>
      <c r="AH418" s="217"/>
      <c r="AI418" s="217"/>
      <c r="AJ418" s="217"/>
    </row>
    <row r="419" spans="1:36" ht="12.75">
      <c r="A419" s="217"/>
      <c r="B419" s="217"/>
      <c r="C419" s="217"/>
      <c r="D419" s="217"/>
      <c r="E419" s="217"/>
      <c r="F419" s="217"/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217"/>
      <c r="W419" s="217"/>
      <c r="X419" s="217"/>
      <c r="Y419" s="217"/>
      <c r="Z419" s="217"/>
      <c r="AA419" s="217"/>
      <c r="AB419" s="217"/>
      <c r="AC419" s="217"/>
      <c r="AD419" s="217"/>
      <c r="AE419" s="217"/>
      <c r="AF419" s="217"/>
      <c r="AG419" s="217"/>
      <c r="AH419" s="217"/>
      <c r="AI419" s="217"/>
      <c r="AJ419" s="217"/>
    </row>
    <row r="420" spans="1:36" ht="12.75">
      <c r="A420" s="217"/>
      <c r="B420" s="217"/>
      <c r="C420" s="217"/>
      <c r="D420" s="217"/>
      <c r="E420" s="217"/>
      <c r="F420" s="217"/>
      <c r="G420" s="217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  <c r="X420" s="217"/>
      <c r="Y420" s="217"/>
      <c r="Z420" s="217"/>
      <c r="AA420" s="217"/>
      <c r="AB420" s="217"/>
      <c r="AC420" s="217"/>
      <c r="AD420" s="217"/>
      <c r="AE420" s="217"/>
      <c r="AF420" s="217"/>
      <c r="AG420" s="217"/>
      <c r="AH420" s="217"/>
      <c r="AI420" s="217"/>
      <c r="AJ420" s="217"/>
    </row>
    <row r="421" spans="1:36" ht="12.75">
      <c r="A421" s="217"/>
      <c r="B421" s="217"/>
      <c r="C421" s="217"/>
      <c r="D421" s="217"/>
      <c r="E421" s="217"/>
      <c r="F421" s="217"/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17"/>
      <c r="W421" s="217"/>
      <c r="X421" s="217"/>
      <c r="Y421" s="217"/>
      <c r="Z421" s="217"/>
      <c r="AA421" s="217"/>
      <c r="AB421" s="217"/>
      <c r="AC421" s="217"/>
      <c r="AD421" s="217"/>
      <c r="AE421" s="217"/>
      <c r="AF421" s="217"/>
      <c r="AG421" s="217"/>
      <c r="AH421" s="217"/>
      <c r="AI421" s="217"/>
      <c r="AJ421" s="217"/>
    </row>
    <row r="422" spans="1:36" ht="12.75">
      <c r="A422" s="217"/>
      <c r="B422" s="217"/>
      <c r="C422" s="217"/>
      <c r="D422" s="217"/>
      <c r="E422" s="217"/>
      <c r="F422" s="217"/>
      <c r="G422" s="217"/>
      <c r="H422" s="217"/>
      <c r="I422" s="217"/>
      <c r="J422" s="217"/>
      <c r="K422" s="217"/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  <c r="AA422" s="217"/>
      <c r="AB422" s="217"/>
      <c r="AC422" s="217"/>
      <c r="AD422" s="217"/>
      <c r="AE422" s="217"/>
      <c r="AF422" s="217"/>
      <c r="AG422" s="217"/>
      <c r="AH422" s="217"/>
      <c r="AI422" s="217"/>
      <c r="AJ422" s="217"/>
    </row>
    <row r="423" spans="1:36" ht="12.75">
      <c r="A423" s="217"/>
      <c r="B423" s="217"/>
      <c r="C423" s="217"/>
      <c r="D423" s="217"/>
      <c r="E423" s="217"/>
      <c r="F423" s="217"/>
      <c r="G423" s="217"/>
      <c r="H423" s="217"/>
      <c r="I423" s="217"/>
      <c r="J423" s="217"/>
      <c r="K423" s="217"/>
      <c r="L423" s="217"/>
      <c r="M423" s="217"/>
      <c r="N423" s="217"/>
      <c r="O423" s="217"/>
      <c r="P423" s="217"/>
      <c r="Q423" s="217"/>
      <c r="R423" s="217"/>
      <c r="S423" s="217"/>
      <c r="T423" s="217"/>
      <c r="U423" s="217"/>
      <c r="V423" s="217"/>
      <c r="W423" s="217"/>
      <c r="X423" s="217"/>
      <c r="Y423" s="217"/>
      <c r="Z423" s="217"/>
      <c r="AA423" s="217"/>
      <c r="AB423" s="217"/>
      <c r="AC423" s="217"/>
      <c r="AD423" s="217"/>
      <c r="AE423" s="217"/>
      <c r="AF423" s="217"/>
      <c r="AG423" s="217"/>
      <c r="AH423" s="217"/>
      <c r="AI423" s="217"/>
      <c r="AJ423" s="217"/>
    </row>
    <row r="424" spans="1:36" ht="12.75">
      <c r="A424" s="217"/>
      <c r="B424" s="217"/>
      <c r="C424" s="217"/>
      <c r="D424" s="217"/>
      <c r="E424" s="217"/>
      <c r="F424" s="217"/>
      <c r="G424" s="217"/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  <c r="AA424" s="217"/>
      <c r="AB424" s="217"/>
      <c r="AC424" s="217"/>
      <c r="AD424" s="217"/>
      <c r="AE424" s="217"/>
      <c r="AF424" s="217"/>
      <c r="AG424" s="217"/>
      <c r="AH424" s="217"/>
      <c r="AI424" s="217"/>
      <c r="AJ424" s="217"/>
    </row>
    <row r="425" spans="1:36" ht="12.75">
      <c r="A425" s="217"/>
      <c r="B425" s="217"/>
      <c r="C425" s="217"/>
      <c r="D425" s="217"/>
      <c r="E425" s="217"/>
      <c r="F425" s="217"/>
      <c r="G425" s="217"/>
      <c r="H425" s="217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  <c r="AA425" s="217"/>
      <c r="AB425" s="217"/>
      <c r="AC425" s="217"/>
      <c r="AD425" s="217"/>
      <c r="AE425" s="217"/>
      <c r="AF425" s="217"/>
      <c r="AG425" s="217"/>
      <c r="AH425" s="217"/>
      <c r="AI425" s="217"/>
      <c r="AJ425" s="217"/>
    </row>
    <row r="426" spans="1:36" ht="12.75">
      <c r="A426" s="217"/>
      <c r="B426" s="217"/>
      <c r="C426" s="217"/>
      <c r="D426" s="217"/>
      <c r="E426" s="217"/>
      <c r="F426" s="217"/>
      <c r="G426" s="217"/>
      <c r="H426" s="217"/>
      <c r="I426" s="217"/>
      <c r="J426" s="217"/>
      <c r="K426" s="217"/>
      <c r="L426" s="217"/>
      <c r="M426" s="217"/>
      <c r="N426" s="217"/>
      <c r="O426" s="217"/>
      <c r="P426" s="217"/>
      <c r="Q426" s="217"/>
      <c r="R426" s="217"/>
      <c r="S426" s="217"/>
      <c r="T426" s="217"/>
      <c r="U426" s="217"/>
      <c r="V426" s="217"/>
      <c r="W426" s="217"/>
      <c r="X426" s="217"/>
      <c r="Y426" s="217"/>
      <c r="Z426" s="217"/>
      <c r="AA426" s="217"/>
      <c r="AB426" s="217"/>
      <c r="AC426" s="217"/>
      <c r="AD426" s="217"/>
      <c r="AE426" s="217"/>
      <c r="AF426" s="217"/>
      <c r="AG426" s="217"/>
      <c r="AH426" s="217"/>
      <c r="AI426" s="217"/>
      <c r="AJ426" s="217"/>
    </row>
    <row r="427" spans="1:36" ht="12.75">
      <c r="A427" s="217"/>
      <c r="B427" s="217"/>
      <c r="C427" s="217"/>
      <c r="D427" s="217"/>
      <c r="E427" s="217"/>
      <c r="F427" s="217"/>
      <c r="G427" s="217"/>
      <c r="H427" s="217"/>
      <c r="I427" s="217"/>
      <c r="J427" s="217"/>
      <c r="K427" s="217"/>
      <c r="L427" s="217"/>
      <c r="M427" s="217"/>
      <c r="N427" s="217"/>
      <c r="O427" s="217"/>
      <c r="P427" s="217"/>
      <c r="Q427" s="217"/>
      <c r="R427" s="217"/>
      <c r="S427" s="217"/>
      <c r="T427" s="217"/>
      <c r="U427" s="217"/>
      <c r="V427" s="217"/>
      <c r="W427" s="217"/>
      <c r="X427" s="217"/>
      <c r="Y427" s="217"/>
      <c r="Z427" s="217"/>
      <c r="AA427" s="217"/>
      <c r="AB427" s="217"/>
      <c r="AC427" s="217"/>
      <c r="AD427" s="217"/>
      <c r="AE427" s="217"/>
      <c r="AF427" s="217"/>
      <c r="AG427" s="217"/>
      <c r="AH427" s="217"/>
      <c r="AI427" s="217"/>
      <c r="AJ427" s="217"/>
    </row>
    <row r="428" spans="1:36" ht="12.75">
      <c r="A428" s="217"/>
      <c r="B428" s="217"/>
      <c r="C428" s="217"/>
      <c r="D428" s="217"/>
      <c r="E428" s="217"/>
      <c r="F428" s="217"/>
      <c r="G428" s="217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  <c r="AB428" s="217"/>
      <c r="AC428" s="217"/>
      <c r="AD428" s="217"/>
      <c r="AE428" s="217"/>
      <c r="AF428" s="217"/>
      <c r="AG428" s="217"/>
      <c r="AH428" s="217"/>
      <c r="AI428" s="217"/>
      <c r="AJ428" s="217"/>
    </row>
    <row r="429" spans="1:36" ht="12.75">
      <c r="A429" s="217"/>
      <c r="B429" s="217"/>
      <c r="C429" s="217"/>
      <c r="D429" s="217"/>
      <c r="E429" s="217"/>
      <c r="F429" s="217"/>
      <c r="G429" s="217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217"/>
      <c r="W429" s="217"/>
      <c r="X429" s="217"/>
      <c r="Y429" s="217"/>
      <c r="Z429" s="217"/>
      <c r="AA429" s="217"/>
      <c r="AB429" s="217"/>
      <c r="AC429" s="217"/>
      <c r="AD429" s="217"/>
      <c r="AE429" s="217"/>
      <c r="AF429" s="217"/>
      <c r="AG429" s="217"/>
      <c r="AH429" s="217"/>
      <c r="AI429" s="217"/>
      <c r="AJ429" s="217"/>
    </row>
    <row r="430" spans="1:36" ht="12.75">
      <c r="A430" s="217"/>
      <c r="B430" s="217"/>
      <c r="C430" s="217"/>
      <c r="D430" s="217"/>
      <c r="E430" s="217"/>
      <c r="F430" s="217"/>
      <c r="G430" s="217"/>
      <c r="H430" s="217"/>
      <c r="I430" s="217"/>
      <c r="J430" s="217"/>
      <c r="K430" s="217"/>
      <c r="L430" s="217"/>
      <c r="M430" s="217"/>
      <c r="N430" s="217"/>
      <c r="O430" s="217"/>
      <c r="P430" s="217"/>
      <c r="Q430" s="217"/>
      <c r="R430" s="217"/>
      <c r="S430" s="217"/>
      <c r="T430" s="217"/>
      <c r="U430" s="217"/>
      <c r="V430" s="217"/>
      <c r="W430" s="217"/>
      <c r="X430" s="217"/>
      <c r="Y430" s="217"/>
      <c r="Z430" s="217"/>
      <c r="AA430" s="217"/>
      <c r="AB430" s="217"/>
      <c r="AC430" s="217"/>
      <c r="AD430" s="217"/>
      <c r="AE430" s="217"/>
      <c r="AF430" s="217"/>
      <c r="AG430" s="217"/>
      <c r="AH430" s="217"/>
      <c r="AI430" s="217"/>
      <c r="AJ430" s="217"/>
    </row>
    <row r="431" spans="1:36" ht="12.75">
      <c r="A431" s="217"/>
      <c r="B431" s="217"/>
      <c r="C431" s="217"/>
      <c r="D431" s="217"/>
      <c r="E431" s="217"/>
      <c r="F431" s="217"/>
      <c r="G431" s="217"/>
      <c r="H431" s="217"/>
      <c r="I431" s="217"/>
      <c r="J431" s="217"/>
      <c r="K431" s="217"/>
      <c r="L431" s="217"/>
      <c r="M431" s="217"/>
      <c r="N431" s="217"/>
      <c r="O431" s="217"/>
      <c r="P431" s="217"/>
      <c r="Q431" s="217"/>
      <c r="R431" s="217"/>
      <c r="S431" s="217"/>
      <c r="T431" s="217"/>
      <c r="U431" s="217"/>
      <c r="V431" s="217"/>
      <c r="W431" s="217"/>
      <c r="X431" s="217"/>
      <c r="Y431" s="217"/>
      <c r="Z431" s="217"/>
      <c r="AA431" s="217"/>
      <c r="AB431" s="217"/>
      <c r="AC431" s="217"/>
      <c r="AD431" s="217"/>
      <c r="AE431" s="217"/>
      <c r="AF431" s="217"/>
      <c r="AG431" s="217"/>
      <c r="AH431" s="217"/>
      <c r="AI431" s="217"/>
      <c r="AJ431" s="217"/>
    </row>
    <row r="432" spans="1:36" ht="12.75">
      <c r="A432" s="217"/>
      <c r="B432" s="217"/>
      <c r="C432" s="217"/>
      <c r="D432" s="217"/>
      <c r="E432" s="217"/>
      <c r="F432" s="217"/>
      <c r="G432" s="217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7"/>
      <c r="AA432" s="217"/>
      <c r="AB432" s="217"/>
      <c r="AC432" s="217"/>
      <c r="AD432" s="217"/>
      <c r="AE432" s="217"/>
      <c r="AF432" s="217"/>
      <c r="AG432" s="217"/>
      <c r="AH432" s="217"/>
      <c r="AI432" s="217"/>
      <c r="AJ432" s="217"/>
    </row>
    <row r="433" spans="1:36" ht="12.75">
      <c r="A433" s="217"/>
      <c r="B433" s="217"/>
      <c r="C433" s="217"/>
      <c r="D433" s="217"/>
      <c r="E433" s="217"/>
      <c r="F433" s="217"/>
      <c r="G433" s="217"/>
      <c r="H433" s="217"/>
      <c r="I433" s="217"/>
      <c r="J433" s="217"/>
      <c r="K433" s="217"/>
      <c r="L433" s="217"/>
      <c r="M433" s="217"/>
      <c r="N433" s="217"/>
      <c r="O433" s="217"/>
      <c r="P433" s="217"/>
      <c r="Q433" s="217"/>
      <c r="R433" s="217"/>
      <c r="S433" s="217"/>
      <c r="T433" s="217"/>
      <c r="U433" s="217"/>
      <c r="V433" s="217"/>
      <c r="W433" s="217"/>
      <c r="X433" s="217"/>
      <c r="Y433" s="217"/>
      <c r="Z433" s="217"/>
      <c r="AA433" s="217"/>
      <c r="AB433" s="217"/>
      <c r="AC433" s="217"/>
      <c r="AD433" s="217"/>
      <c r="AE433" s="217"/>
      <c r="AF433" s="217"/>
      <c r="AG433" s="217"/>
      <c r="AH433" s="217"/>
      <c r="AI433" s="217"/>
      <c r="AJ433" s="217"/>
    </row>
    <row r="434" spans="1:36" ht="12.75">
      <c r="A434" s="217"/>
      <c r="B434" s="217"/>
      <c r="C434" s="217"/>
      <c r="D434" s="217"/>
      <c r="E434" s="217"/>
      <c r="F434" s="217"/>
      <c r="G434" s="217"/>
      <c r="H434" s="217"/>
      <c r="I434" s="217"/>
      <c r="J434" s="217"/>
      <c r="K434" s="217"/>
      <c r="L434" s="217"/>
      <c r="M434" s="217"/>
      <c r="N434" s="217"/>
      <c r="O434" s="217"/>
      <c r="P434" s="217"/>
      <c r="Q434" s="217"/>
      <c r="R434" s="217"/>
      <c r="S434" s="217"/>
      <c r="T434" s="217"/>
      <c r="U434" s="217"/>
      <c r="V434" s="217"/>
      <c r="W434" s="217"/>
      <c r="X434" s="217"/>
      <c r="Y434" s="217"/>
      <c r="Z434" s="217"/>
      <c r="AA434" s="217"/>
      <c r="AB434" s="217"/>
      <c r="AC434" s="217"/>
      <c r="AD434" s="217"/>
      <c r="AE434" s="217"/>
      <c r="AF434" s="217"/>
      <c r="AG434" s="217"/>
      <c r="AH434" s="217"/>
      <c r="AI434" s="217"/>
      <c r="AJ434" s="217"/>
    </row>
    <row r="435" spans="1:36" ht="12.75">
      <c r="A435" s="217"/>
      <c r="B435" s="217"/>
      <c r="C435" s="217"/>
      <c r="D435" s="217"/>
      <c r="E435" s="217"/>
      <c r="F435" s="217"/>
      <c r="G435" s="217"/>
      <c r="H435" s="217"/>
      <c r="I435" s="217"/>
      <c r="J435" s="217"/>
      <c r="K435" s="217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217"/>
    </row>
    <row r="436" spans="1:36" ht="12.75">
      <c r="A436" s="217"/>
      <c r="B436" s="217"/>
      <c r="C436" s="217"/>
      <c r="D436" s="217"/>
      <c r="E436" s="217"/>
      <c r="F436" s="217"/>
      <c r="G436" s="217"/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17"/>
      <c r="T436" s="217"/>
      <c r="U436" s="217"/>
      <c r="V436" s="217"/>
      <c r="W436" s="217"/>
      <c r="X436" s="217"/>
      <c r="Y436" s="217"/>
      <c r="Z436" s="217"/>
      <c r="AA436" s="217"/>
      <c r="AB436" s="217"/>
      <c r="AC436" s="217"/>
      <c r="AD436" s="217"/>
      <c r="AE436" s="217"/>
      <c r="AF436" s="217"/>
      <c r="AG436" s="217"/>
      <c r="AH436" s="217"/>
      <c r="AI436" s="217"/>
      <c r="AJ436" s="217"/>
    </row>
    <row r="437" spans="1:36" ht="12.75">
      <c r="A437" s="217"/>
      <c r="B437" s="217"/>
      <c r="C437" s="217"/>
      <c r="D437" s="217"/>
      <c r="E437" s="217"/>
      <c r="F437" s="217"/>
      <c r="G437" s="217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  <c r="AA437" s="217"/>
      <c r="AB437" s="217"/>
      <c r="AC437" s="217"/>
      <c r="AD437" s="217"/>
      <c r="AE437" s="217"/>
      <c r="AF437" s="217"/>
      <c r="AG437" s="217"/>
      <c r="AH437" s="217"/>
      <c r="AI437" s="217"/>
      <c r="AJ437" s="217"/>
    </row>
    <row r="438" spans="1:36" ht="12.75">
      <c r="A438" s="217"/>
      <c r="B438" s="217"/>
      <c r="C438" s="217"/>
      <c r="D438" s="217"/>
      <c r="E438" s="217"/>
      <c r="F438" s="217"/>
      <c r="G438" s="217"/>
      <c r="H438" s="217"/>
      <c r="I438" s="217"/>
      <c r="J438" s="217"/>
      <c r="K438" s="217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217"/>
    </row>
    <row r="439" spans="1:36" ht="12.75">
      <c r="A439" s="217"/>
      <c r="B439" s="217"/>
      <c r="C439" s="217"/>
      <c r="D439" s="217"/>
      <c r="E439" s="217"/>
      <c r="F439" s="217"/>
      <c r="G439" s="217"/>
      <c r="H439" s="217"/>
      <c r="I439" s="217"/>
      <c r="J439" s="217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  <c r="AA439" s="217"/>
      <c r="AB439" s="217"/>
      <c r="AC439" s="217"/>
      <c r="AD439" s="217"/>
      <c r="AE439" s="217"/>
      <c r="AF439" s="217"/>
      <c r="AG439" s="217"/>
      <c r="AH439" s="217"/>
      <c r="AI439" s="217"/>
      <c r="AJ439" s="217"/>
    </row>
    <row r="440" spans="1:36" ht="12.75">
      <c r="A440" s="217"/>
      <c r="B440" s="217"/>
      <c r="C440" s="217"/>
      <c r="D440" s="217"/>
      <c r="E440" s="217"/>
      <c r="F440" s="217"/>
      <c r="G440" s="217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U440" s="217"/>
      <c r="V440" s="217"/>
      <c r="W440" s="217"/>
      <c r="X440" s="217"/>
      <c r="Y440" s="217"/>
      <c r="Z440" s="217"/>
      <c r="AA440" s="217"/>
      <c r="AB440" s="217"/>
      <c r="AC440" s="217"/>
      <c r="AD440" s="217"/>
      <c r="AE440" s="217"/>
      <c r="AF440" s="217"/>
      <c r="AG440" s="217"/>
      <c r="AH440" s="217"/>
      <c r="AI440" s="217"/>
      <c r="AJ440" s="217"/>
    </row>
    <row r="441" spans="1:36" ht="12.75">
      <c r="A441" s="217"/>
      <c r="B441" s="217"/>
      <c r="C441" s="217"/>
      <c r="D441" s="217"/>
      <c r="E441" s="217"/>
      <c r="F441" s="217"/>
      <c r="G441" s="217"/>
      <c r="H441" s="217"/>
      <c r="I441" s="217"/>
      <c r="J441" s="217"/>
      <c r="K441" s="217"/>
      <c r="L441" s="217"/>
      <c r="M441" s="217"/>
      <c r="N441" s="217"/>
      <c r="O441" s="217"/>
      <c r="P441" s="217"/>
      <c r="Q441" s="217"/>
      <c r="R441" s="217"/>
      <c r="S441" s="217"/>
      <c r="T441" s="217"/>
      <c r="U441" s="217"/>
      <c r="V441" s="217"/>
      <c r="W441" s="217"/>
      <c r="X441" s="217"/>
      <c r="Y441" s="217"/>
      <c r="Z441" s="217"/>
      <c r="AA441" s="217"/>
      <c r="AB441" s="217"/>
      <c r="AC441" s="217"/>
      <c r="AD441" s="217"/>
      <c r="AE441" s="217"/>
      <c r="AF441" s="217"/>
      <c r="AG441" s="217"/>
      <c r="AH441" s="217"/>
      <c r="AI441" s="217"/>
      <c r="AJ441" s="217"/>
    </row>
    <row r="442" spans="1:36" ht="12.75">
      <c r="A442" s="217"/>
      <c r="B442" s="217"/>
      <c r="C442" s="217"/>
      <c r="D442" s="217"/>
      <c r="E442" s="217"/>
      <c r="F442" s="217"/>
      <c r="G442" s="217"/>
      <c r="H442" s="217"/>
      <c r="I442" s="217"/>
      <c r="J442" s="217"/>
      <c r="K442" s="217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</row>
    <row r="443" spans="1:36" ht="12.75">
      <c r="A443" s="217"/>
      <c r="B443" s="217"/>
      <c r="C443" s="217"/>
      <c r="D443" s="217"/>
      <c r="E443" s="217"/>
      <c r="F443" s="217"/>
      <c r="G443" s="217"/>
      <c r="H443" s="217"/>
      <c r="I443" s="217"/>
      <c r="J443" s="217"/>
      <c r="K443" s="217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  <c r="AA443" s="217"/>
      <c r="AB443" s="217"/>
      <c r="AC443" s="217"/>
      <c r="AD443" s="217"/>
      <c r="AE443" s="217"/>
      <c r="AF443" s="217"/>
      <c r="AG443" s="217"/>
      <c r="AH443" s="217"/>
      <c r="AI443" s="217"/>
      <c r="AJ443" s="217"/>
    </row>
    <row r="444" spans="1:36" ht="12.75">
      <c r="A444" s="217"/>
      <c r="B444" s="217"/>
      <c r="C444" s="217"/>
      <c r="D444" s="217"/>
      <c r="E444" s="217"/>
      <c r="F444" s="217"/>
      <c r="G444" s="217"/>
      <c r="H444" s="217"/>
      <c r="I444" s="217"/>
      <c r="J444" s="217"/>
      <c r="K444" s="217"/>
      <c r="L444" s="217"/>
      <c r="M444" s="217"/>
      <c r="N444" s="217"/>
      <c r="O444" s="217"/>
      <c r="P444" s="217"/>
      <c r="Q444" s="217"/>
      <c r="R444" s="217"/>
      <c r="S444" s="217"/>
      <c r="T444" s="217"/>
      <c r="U444" s="217"/>
      <c r="V444" s="217"/>
      <c r="W444" s="217"/>
      <c r="X444" s="217"/>
      <c r="Y444" s="217"/>
      <c r="Z444" s="217"/>
      <c r="AA444" s="217"/>
      <c r="AB444" s="217"/>
      <c r="AC444" s="217"/>
      <c r="AD444" s="217"/>
      <c r="AE444" s="217"/>
      <c r="AF444" s="217"/>
      <c r="AG444" s="217"/>
      <c r="AH444" s="217"/>
      <c r="AI444" s="217"/>
      <c r="AJ444" s="217"/>
    </row>
    <row r="445" spans="1:36" ht="12.75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  <c r="K445" s="217"/>
      <c r="L445" s="217"/>
      <c r="M445" s="217"/>
      <c r="N445" s="217"/>
      <c r="O445" s="217"/>
      <c r="P445" s="217"/>
      <c r="Q445" s="217"/>
      <c r="R445" s="217"/>
      <c r="S445" s="217"/>
      <c r="T445" s="217"/>
      <c r="U445" s="217"/>
      <c r="V445" s="217"/>
      <c r="W445" s="217"/>
      <c r="X445" s="217"/>
      <c r="Y445" s="217"/>
      <c r="Z445" s="217"/>
      <c r="AA445" s="217"/>
      <c r="AB445" s="217"/>
      <c r="AC445" s="217"/>
      <c r="AD445" s="217"/>
      <c r="AE445" s="217"/>
      <c r="AF445" s="217"/>
      <c r="AG445" s="217"/>
      <c r="AH445" s="217"/>
      <c r="AI445" s="217"/>
      <c r="AJ445" s="217"/>
    </row>
    <row r="446" spans="1:36" ht="12.75">
      <c r="A446" s="217"/>
      <c r="B446" s="217"/>
      <c r="C446" s="217"/>
      <c r="D446" s="217"/>
      <c r="E446" s="217"/>
      <c r="F446" s="217"/>
      <c r="G446" s="217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  <c r="R446" s="217"/>
      <c r="S446" s="217"/>
      <c r="T446" s="217"/>
      <c r="U446" s="217"/>
      <c r="V446" s="217"/>
      <c r="W446" s="217"/>
      <c r="X446" s="217"/>
      <c r="Y446" s="217"/>
      <c r="Z446" s="217"/>
      <c r="AA446" s="217"/>
      <c r="AB446" s="217"/>
      <c r="AC446" s="217"/>
      <c r="AD446" s="217"/>
      <c r="AE446" s="217"/>
      <c r="AF446" s="217"/>
      <c r="AG446" s="217"/>
      <c r="AH446" s="217"/>
      <c r="AI446" s="217"/>
      <c r="AJ446" s="217"/>
    </row>
    <row r="447" spans="1:36" ht="12.75">
      <c r="A447" s="217"/>
      <c r="B447" s="217"/>
      <c r="C447" s="217"/>
      <c r="D447" s="217"/>
      <c r="E447" s="217"/>
      <c r="F447" s="217"/>
      <c r="G447" s="217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  <c r="R447" s="217"/>
      <c r="S447" s="217"/>
      <c r="T447" s="217"/>
      <c r="U447" s="217"/>
      <c r="V447" s="217"/>
      <c r="W447" s="217"/>
      <c r="X447" s="217"/>
      <c r="Y447" s="217"/>
      <c r="Z447" s="217"/>
      <c r="AA447" s="217"/>
      <c r="AB447" s="217"/>
      <c r="AC447" s="217"/>
      <c r="AD447" s="217"/>
      <c r="AE447" s="217"/>
      <c r="AF447" s="217"/>
      <c r="AG447" s="217"/>
      <c r="AH447" s="217"/>
      <c r="AI447" s="217"/>
      <c r="AJ447" s="217"/>
    </row>
    <row r="448" spans="1:36" ht="12.75">
      <c r="A448" s="217"/>
      <c r="B448" s="217"/>
      <c r="C448" s="217"/>
      <c r="D448" s="217"/>
      <c r="E448" s="217"/>
      <c r="F448" s="217"/>
      <c r="G448" s="217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</row>
    <row r="449" spans="1:36" ht="12.75">
      <c r="A449" s="217"/>
      <c r="B449" s="217"/>
      <c r="C449" s="217"/>
      <c r="D449" s="217"/>
      <c r="E449" s="217"/>
      <c r="F449" s="217"/>
      <c r="G449" s="217"/>
      <c r="H449" s="217"/>
      <c r="I449" s="217"/>
      <c r="J449" s="217"/>
      <c r="K449" s="217"/>
      <c r="L449" s="217"/>
      <c r="M449" s="217"/>
      <c r="N449" s="217"/>
      <c r="O449" s="217"/>
      <c r="P449" s="217"/>
      <c r="Q449" s="217"/>
      <c r="R449" s="217"/>
      <c r="S449" s="217"/>
      <c r="T449" s="217"/>
      <c r="U449" s="217"/>
      <c r="V449" s="217"/>
      <c r="W449" s="217"/>
      <c r="X449" s="217"/>
      <c r="Y449" s="217"/>
      <c r="Z449" s="217"/>
      <c r="AA449" s="217"/>
      <c r="AB449" s="217"/>
      <c r="AC449" s="217"/>
      <c r="AD449" s="217"/>
      <c r="AE449" s="217"/>
      <c r="AF449" s="217"/>
      <c r="AG449" s="217"/>
      <c r="AH449" s="217"/>
      <c r="AI449" s="217"/>
      <c r="AJ449" s="217"/>
    </row>
    <row r="450" spans="1:36" ht="12.75">
      <c r="A450" s="217"/>
      <c r="B450" s="217"/>
      <c r="C450" s="217"/>
      <c r="D450" s="217"/>
      <c r="E450" s="217"/>
      <c r="F450" s="217"/>
      <c r="G450" s="217"/>
      <c r="H450" s="217"/>
      <c r="I450" s="217"/>
      <c r="J450" s="217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217"/>
      <c r="W450" s="217"/>
      <c r="X450" s="217"/>
      <c r="Y450" s="217"/>
      <c r="Z450" s="217"/>
      <c r="AA450" s="217"/>
      <c r="AB450" s="217"/>
      <c r="AC450" s="217"/>
      <c r="AD450" s="217"/>
      <c r="AE450" s="217"/>
      <c r="AF450" s="217"/>
      <c r="AG450" s="217"/>
      <c r="AH450" s="217"/>
      <c r="AI450" s="217"/>
      <c r="AJ450" s="217"/>
    </row>
    <row r="451" spans="1:36" ht="12.75">
      <c r="A451" s="217"/>
      <c r="B451" s="217"/>
      <c r="C451" s="217"/>
      <c r="D451" s="217"/>
      <c r="E451" s="217"/>
      <c r="F451" s="217"/>
      <c r="G451" s="217"/>
      <c r="H451" s="217"/>
      <c r="I451" s="217"/>
      <c r="J451" s="217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  <c r="AA451" s="217"/>
      <c r="AB451" s="217"/>
      <c r="AC451" s="217"/>
      <c r="AD451" s="217"/>
      <c r="AE451" s="217"/>
      <c r="AF451" s="217"/>
      <c r="AG451" s="217"/>
      <c r="AH451" s="217"/>
      <c r="AI451" s="217"/>
      <c r="AJ451" s="217"/>
    </row>
    <row r="452" spans="1:36" ht="12.75">
      <c r="A452" s="217"/>
      <c r="B452" s="217"/>
      <c r="C452" s="217"/>
      <c r="D452" s="217"/>
      <c r="E452" s="217"/>
      <c r="F452" s="217"/>
      <c r="G452" s="217"/>
      <c r="H452" s="217"/>
      <c r="I452" s="217"/>
      <c r="J452" s="217"/>
      <c r="K452" s="217"/>
      <c r="L452" s="217"/>
      <c r="M452" s="217"/>
      <c r="N452" s="217"/>
      <c r="O452" s="217"/>
      <c r="P452" s="217"/>
      <c r="Q452" s="217"/>
      <c r="R452" s="217"/>
      <c r="S452" s="217"/>
      <c r="T452" s="217"/>
      <c r="U452" s="217"/>
      <c r="V452" s="217"/>
      <c r="W452" s="217"/>
      <c r="X452" s="217"/>
      <c r="Y452" s="217"/>
      <c r="Z452" s="217"/>
      <c r="AA452" s="217"/>
      <c r="AB452" s="217"/>
      <c r="AC452" s="217"/>
      <c r="AD452" s="217"/>
      <c r="AE452" s="217"/>
      <c r="AF452" s="217"/>
      <c r="AG452" s="217"/>
      <c r="AH452" s="217"/>
      <c r="AI452" s="217"/>
      <c r="AJ452" s="217"/>
    </row>
    <row r="453" spans="1:36" ht="12.75">
      <c r="A453" s="217"/>
      <c r="B453" s="217"/>
      <c r="C453" s="217"/>
      <c r="D453" s="217"/>
      <c r="E453" s="217"/>
      <c r="F453" s="217"/>
      <c r="G453" s="217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  <c r="AA453" s="217"/>
      <c r="AB453" s="217"/>
      <c r="AC453" s="217"/>
      <c r="AD453" s="217"/>
      <c r="AE453" s="217"/>
      <c r="AF453" s="217"/>
      <c r="AG453" s="217"/>
      <c r="AH453" s="217"/>
      <c r="AI453" s="217"/>
      <c r="AJ453" s="217"/>
    </row>
    <row r="454" spans="1:36" ht="12.75">
      <c r="A454" s="217"/>
      <c r="B454" s="217"/>
      <c r="C454" s="217"/>
      <c r="D454" s="217"/>
      <c r="E454" s="217"/>
      <c r="F454" s="217"/>
      <c r="G454" s="217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7"/>
      <c r="AA454" s="217"/>
      <c r="AB454" s="217"/>
      <c r="AC454" s="217"/>
      <c r="AD454" s="217"/>
      <c r="AE454" s="217"/>
      <c r="AF454" s="217"/>
      <c r="AG454" s="217"/>
      <c r="AH454" s="217"/>
      <c r="AI454" s="217"/>
      <c r="AJ454" s="217"/>
    </row>
    <row r="455" spans="1:36" ht="12.75">
      <c r="A455" s="217"/>
      <c r="B455" s="217"/>
      <c r="C455" s="217"/>
      <c r="D455" s="217"/>
      <c r="E455" s="217"/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  <c r="AA455" s="217"/>
      <c r="AB455" s="217"/>
      <c r="AC455" s="217"/>
      <c r="AD455" s="217"/>
      <c r="AE455" s="217"/>
      <c r="AF455" s="217"/>
      <c r="AG455" s="217"/>
      <c r="AH455" s="217"/>
      <c r="AI455" s="217"/>
      <c r="AJ455" s="217"/>
    </row>
    <row r="456" spans="1:36" ht="12.75">
      <c r="A456" s="217"/>
      <c r="B456" s="217"/>
      <c r="C456" s="217"/>
      <c r="D456" s="217"/>
      <c r="E456" s="217"/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217"/>
      <c r="W456" s="217"/>
      <c r="X456" s="217"/>
      <c r="Y456" s="217"/>
      <c r="Z456" s="217"/>
      <c r="AA456" s="217"/>
      <c r="AB456" s="217"/>
      <c r="AC456" s="217"/>
      <c r="AD456" s="217"/>
      <c r="AE456" s="217"/>
      <c r="AF456" s="217"/>
      <c r="AG456" s="217"/>
      <c r="AH456" s="217"/>
      <c r="AI456" s="217"/>
      <c r="AJ456" s="217"/>
    </row>
    <row r="457" spans="1:36" ht="12.75">
      <c r="A457" s="217"/>
      <c r="B457" s="217"/>
      <c r="C457" s="217"/>
      <c r="D457" s="217"/>
      <c r="E457" s="217"/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7"/>
      <c r="AA457" s="217"/>
      <c r="AB457" s="217"/>
      <c r="AC457" s="217"/>
      <c r="AD457" s="217"/>
      <c r="AE457" s="217"/>
      <c r="AF457" s="217"/>
      <c r="AG457" s="217"/>
      <c r="AH457" s="217"/>
      <c r="AI457" s="217"/>
      <c r="AJ457" s="217"/>
    </row>
    <row r="458" spans="1:36" ht="12.75">
      <c r="A458" s="217"/>
      <c r="B458" s="217"/>
      <c r="C458" s="217"/>
      <c r="D458" s="217"/>
      <c r="E458" s="217"/>
      <c r="F458" s="217"/>
      <c r="G458" s="217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  <c r="AA458" s="217"/>
      <c r="AB458" s="217"/>
      <c r="AC458" s="217"/>
      <c r="AD458" s="217"/>
      <c r="AE458" s="217"/>
      <c r="AF458" s="217"/>
      <c r="AG458" s="217"/>
      <c r="AH458" s="217"/>
      <c r="AI458" s="217"/>
      <c r="AJ458" s="217"/>
    </row>
    <row r="459" spans="1:36" ht="12.75">
      <c r="A459" s="217"/>
      <c r="B459" s="217"/>
      <c r="C459" s="217"/>
      <c r="D459" s="217"/>
      <c r="E459" s="217"/>
      <c r="F459" s="217"/>
      <c r="G459" s="217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217"/>
      <c r="W459" s="217"/>
      <c r="X459" s="217"/>
      <c r="Y459" s="217"/>
      <c r="Z459" s="217"/>
      <c r="AA459" s="217"/>
      <c r="AB459" s="217"/>
      <c r="AC459" s="217"/>
      <c r="AD459" s="217"/>
      <c r="AE459" s="217"/>
      <c r="AF459" s="217"/>
      <c r="AG459" s="217"/>
      <c r="AH459" s="217"/>
      <c r="AI459" s="217"/>
      <c r="AJ459" s="217"/>
    </row>
    <row r="460" spans="1:36" ht="12.75">
      <c r="A460" s="217"/>
      <c r="B460" s="217"/>
      <c r="C460" s="217"/>
      <c r="D460" s="217"/>
      <c r="E460" s="217"/>
      <c r="F460" s="217"/>
      <c r="G460" s="217"/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  <c r="AA460" s="217"/>
      <c r="AB460" s="217"/>
      <c r="AC460" s="217"/>
      <c r="AD460" s="217"/>
      <c r="AE460" s="217"/>
      <c r="AF460" s="217"/>
      <c r="AG460" s="217"/>
      <c r="AH460" s="217"/>
      <c r="AI460" s="217"/>
      <c r="AJ460" s="217"/>
    </row>
    <row r="461" spans="1:36" ht="12.75">
      <c r="A461" s="217"/>
      <c r="B461" s="217"/>
      <c r="C461" s="217"/>
      <c r="D461" s="217"/>
      <c r="E461" s="217"/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  <c r="AA461" s="217"/>
      <c r="AB461" s="217"/>
      <c r="AC461" s="217"/>
      <c r="AD461" s="217"/>
      <c r="AE461" s="217"/>
      <c r="AF461" s="217"/>
      <c r="AG461" s="217"/>
      <c r="AH461" s="217"/>
      <c r="AI461" s="217"/>
      <c r="AJ461" s="217"/>
    </row>
    <row r="462" spans="1:36" ht="12.75">
      <c r="A462" s="217"/>
      <c r="B462" s="217"/>
      <c r="C462" s="217"/>
      <c r="D462" s="217"/>
      <c r="E462" s="217"/>
      <c r="F462" s="217"/>
      <c r="G462" s="217"/>
      <c r="H462" s="217"/>
      <c r="I462" s="217"/>
      <c r="J462" s="217"/>
      <c r="K462" s="217"/>
      <c r="L462" s="217"/>
      <c r="M462" s="217"/>
      <c r="N462" s="217"/>
      <c r="O462" s="217"/>
      <c r="P462" s="217"/>
      <c r="Q462" s="217"/>
      <c r="R462" s="217"/>
      <c r="S462" s="217"/>
      <c r="T462" s="217"/>
      <c r="U462" s="217"/>
      <c r="V462" s="217"/>
      <c r="W462" s="217"/>
      <c r="X462" s="217"/>
      <c r="Y462" s="217"/>
      <c r="Z462" s="217"/>
      <c r="AA462" s="217"/>
      <c r="AB462" s="217"/>
      <c r="AC462" s="217"/>
      <c r="AD462" s="217"/>
      <c r="AE462" s="217"/>
      <c r="AF462" s="217"/>
      <c r="AG462" s="217"/>
      <c r="AH462" s="217"/>
      <c r="AI462" s="217"/>
      <c r="AJ462" s="217"/>
    </row>
    <row r="463" spans="1:36" ht="12.75">
      <c r="A463" s="217"/>
      <c r="B463" s="217"/>
      <c r="C463" s="217"/>
      <c r="D463" s="217"/>
      <c r="E463" s="217"/>
      <c r="F463" s="217"/>
      <c r="G463" s="217"/>
      <c r="H463" s="217"/>
      <c r="I463" s="217"/>
      <c r="J463" s="217"/>
      <c r="K463" s="217"/>
      <c r="L463" s="217"/>
      <c r="M463" s="217"/>
      <c r="N463" s="217"/>
      <c r="O463" s="217"/>
      <c r="P463" s="217"/>
      <c r="Q463" s="217"/>
      <c r="R463" s="217"/>
      <c r="S463" s="217"/>
      <c r="T463" s="217"/>
      <c r="U463" s="217"/>
      <c r="V463" s="217"/>
      <c r="W463" s="217"/>
      <c r="X463" s="217"/>
      <c r="Y463" s="217"/>
      <c r="Z463" s="217"/>
      <c r="AA463" s="217"/>
      <c r="AB463" s="217"/>
      <c r="AC463" s="217"/>
      <c r="AD463" s="217"/>
      <c r="AE463" s="217"/>
      <c r="AF463" s="217"/>
      <c r="AG463" s="217"/>
      <c r="AH463" s="217"/>
      <c r="AI463" s="217"/>
      <c r="AJ463" s="217"/>
    </row>
    <row r="464" spans="1:36" ht="12.75">
      <c r="A464" s="217"/>
      <c r="B464" s="217"/>
      <c r="C464" s="217"/>
      <c r="D464" s="217"/>
      <c r="E464" s="217"/>
      <c r="F464" s="217"/>
      <c r="G464" s="217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  <c r="AA464" s="217"/>
      <c r="AB464" s="217"/>
      <c r="AC464" s="217"/>
      <c r="AD464" s="217"/>
      <c r="AE464" s="217"/>
      <c r="AF464" s="217"/>
      <c r="AG464" s="217"/>
      <c r="AH464" s="217"/>
      <c r="AI464" s="217"/>
      <c r="AJ464" s="217"/>
    </row>
    <row r="465" spans="1:36" ht="12.75">
      <c r="A465" s="217"/>
      <c r="B465" s="217"/>
      <c r="C465" s="217"/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  <c r="AA465" s="217"/>
      <c r="AB465" s="217"/>
      <c r="AC465" s="217"/>
      <c r="AD465" s="217"/>
      <c r="AE465" s="217"/>
      <c r="AF465" s="217"/>
      <c r="AG465" s="217"/>
      <c r="AH465" s="217"/>
      <c r="AI465" s="217"/>
      <c r="AJ465" s="217"/>
    </row>
    <row r="466" spans="1:36" ht="12.75">
      <c r="A466" s="217"/>
      <c r="B466" s="217"/>
      <c r="C466" s="217"/>
      <c r="D466" s="217"/>
      <c r="E466" s="217"/>
      <c r="F466" s="217"/>
      <c r="G466" s="217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  <c r="X466" s="217"/>
      <c r="Y466" s="217"/>
      <c r="Z466" s="217"/>
      <c r="AA466" s="217"/>
      <c r="AB466" s="217"/>
      <c r="AC466" s="217"/>
      <c r="AD466" s="217"/>
      <c r="AE466" s="217"/>
      <c r="AF466" s="217"/>
      <c r="AG466" s="217"/>
      <c r="AH466" s="217"/>
      <c r="AI466" s="217"/>
      <c r="AJ466" s="217"/>
    </row>
    <row r="467" spans="1:36" ht="12.75">
      <c r="A467" s="217"/>
      <c r="B467" s="217"/>
      <c r="C467" s="217"/>
      <c r="D467" s="217"/>
      <c r="E467" s="217"/>
      <c r="F467" s="217"/>
      <c r="G467" s="217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217"/>
      <c r="W467" s="217"/>
      <c r="X467" s="217"/>
      <c r="Y467" s="217"/>
      <c r="Z467" s="217"/>
      <c r="AA467" s="217"/>
      <c r="AB467" s="217"/>
      <c r="AC467" s="217"/>
      <c r="AD467" s="217"/>
      <c r="AE467" s="217"/>
      <c r="AF467" s="217"/>
      <c r="AG467" s="217"/>
      <c r="AH467" s="217"/>
      <c r="AI467" s="217"/>
      <c r="AJ467" s="217"/>
    </row>
    <row r="468" spans="1:36" ht="12.75">
      <c r="A468" s="217"/>
      <c r="B468" s="217"/>
      <c r="C468" s="217"/>
      <c r="D468" s="217"/>
      <c r="E468" s="217"/>
      <c r="F468" s="217"/>
      <c r="G468" s="217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  <c r="X468" s="217"/>
      <c r="Y468" s="217"/>
      <c r="Z468" s="217"/>
      <c r="AA468" s="217"/>
      <c r="AB468" s="217"/>
      <c r="AC468" s="217"/>
      <c r="AD468" s="217"/>
      <c r="AE468" s="217"/>
      <c r="AF468" s="217"/>
      <c r="AG468" s="217"/>
      <c r="AH468" s="217"/>
      <c r="AI468" s="217"/>
      <c r="AJ468" s="217"/>
    </row>
    <row r="469" spans="1:36" ht="12.75">
      <c r="A469" s="217"/>
      <c r="B469" s="217"/>
      <c r="C469" s="217"/>
      <c r="D469" s="217"/>
      <c r="E469" s="217"/>
      <c r="F469" s="217"/>
      <c r="G469" s="217"/>
      <c r="H469" s="217"/>
      <c r="I469" s="217"/>
      <c r="J469" s="217"/>
      <c r="K469" s="217"/>
      <c r="L469" s="217"/>
      <c r="M469" s="217"/>
      <c r="N469" s="217"/>
      <c r="O469" s="217"/>
      <c r="P469" s="217"/>
      <c r="Q469" s="217"/>
      <c r="R469" s="217"/>
      <c r="S469" s="217"/>
      <c r="T469" s="217"/>
      <c r="U469" s="217"/>
      <c r="V469" s="217"/>
      <c r="W469" s="217"/>
      <c r="X469" s="217"/>
      <c r="Y469" s="217"/>
      <c r="Z469" s="217"/>
      <c r="AA469" s="217"/>
      <c r="AB469" s="217"/>
      <c r="AC469" s="217"/>
      <c r="AD469" s="217"/>
      <c r="AE469" s="217"/>
      <c r="AF469" s="217"/>
      <c r="AG469" s="217"/>
      <c r="AH469" s="217"/>
      <c r="AI469" s="217"/>
      <c r="AJ469" s="217"/>
    </row>
    <row r="470" spans="1:36" ht="12.75">
      <c r="A470" s="217"/>
      <c r="B470" s="217"/>
      <c r="C470" s="217"/>
      <c r="D470" s="217"/>
      <c r="E470" s="217"/>
      <c r="F470" s="217"/>
      <c r="G470" s="217"/>
      <c r="H470" s="217"/>
      <c r="I470" s="217"/>
      <c r="J470" s="217"/>
      <c r="K470" s="217"/>
      <c r="L470" s="217"/>
      <c r="M470" s="217"/>
      <c r="N470" s="217"/>
      <c r="O470" s="217"/>
      <c r="P470" s="217"/>
      <c r="Q470" s="217"/>
      <c r="R470" s="217"/>
      <c r="S470" s="217"/>
      <c r="T470" s="217"/>
      <c r="U470" s="217"/>
      <c r="V470" s="217"/>
      <c r="W470" s="217"/>
      <c r="X470" s="217"/>
      <c r="Y470" s="217"/>
      <c r="Z470" s="217"/>
      <c r="AA470" s="217"/>
      <c r="AB470" s="217"/>
      <c r="AC470" s="217"/>
      <c r="AD470" s="217"/>
      <c r="AE470" s="217"/>
      <c r="AF470" s="217"/>
      <c r="AG470" s="217"/>
      <c r="AH470" s="217"/>
      <c r="AI470" s="217"/>
      <c r="AJ470" s="217"/>
    </row>
    <row r="471" spans="1:36" ht="12.75">
      <c r="A471" s="217"/>
      <c r="B471" s="217"/>
      <c r="C471" s="217"/>
      <c r="D471" s="217"/>
      <c r="E471" s="217"/>
      <c r="F471" s="217"/>
      <c r="G471" s="217"/>
      <c r="H471" s="217"/>
      <c r="I471" s="217"/>
      <c r="J471" s="217"/>
      <c r="K471" s="217"/>
      <c r="L471" s="217"/>
      <c r="M471" s="217"/>
      <c r="N471" s="217"/>
      <c r="O471" s="217"/>
      <c r="P471" s="217"/>
      <c r="Q471" s="217"/>
      <c r="R471" s="217"/>
      <c r="S471" s="217"/>
      <c r="T471" s="217"/>
      <c r="U471" s="217"/>
      <c r="V471" s="217"/>
      <c r="W471" s="217"/>
      <c r="X471" s="217"/>
      <c r="Y471" s="217"/>
      <c r="Z471" s="217"/>
      <c r="AA471" s="217"/>
      <c r="AB471" s="217"/>
      <c r="AC471" s="217"/>
      <c r="AD471" s="217"/>
      <c r="AE471" s="217"/>
      <c r="AF471" s="217"/>
      <c r="AG471" s="217"/>
      <c r="AH471" s="217"/>
      <c r="AI471" s="217"/>
      <c r="AJ471" s="217"/>
    </row>
    <row r="472" spans="1:36" ht="12.75">
      <c r="A472" s="217"/>
      <c r="B472" s="217"/>
      <c r="C472" s="217"/>
      <c r="D472" s="217"/>
      <c r="E472" s="217"/>
      <c r="F472" s="217"/>
      <c r="G472" s="217"/>
      <c r="H472" s="217"/>
      <c r="I472" s="217"/>
      <c r="J472" s="217"/>
      <c r="K472" s="217"/>
      <c r="L472" s="217"/>
      <c r="M472" s="217"/>
      <c r="N472" s="217"/>
      <c r="O472" s="217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/>
      <c r="AA472" s="217"/>
      <c r="AB472" s="217"/>
      <c r="AC472" s="217"/>
      <c r="AD472" s="217"/>
      <c r="AE472" s="217"/>
      <c r="AF472" s="217"/>
      <c r="AG472" s="217"/>
      <c r="AH472" s="217"/>
      <c r="AI472" s="217"/>
      <c r="AJ472" s="217"/>
    </row>
    <row r="473" spans="1:36" ht="12.75">
      <c r="A473" s="217"/>
      <c r="B473" s="217"/>
      <c r="C473" s="217"/>
      <c r="D473" s="217"/>
      <c r="E473" s="217"/>
      <c r="F473" s="217"/>
      <c r="G473" s="217"/>
      <c r="H473" s="217"/>
      <c r="I473" s="217"/>
      <c r="J473" s="217"/>
      <c r="K473" s="217"/>
      <c r="L473" s="217"/>
      <c r="M473" s="217"/>
      <c r="N473" s="217"/>
      <c r="O473" s="217"/>
      <c r="P473" s="217"/>
      <c r="Q473" s="217"/>
      <c r="R473" s="217"/>
      <c r="S473" s="217"/>
      <c r="T473" s="217"/>
      <c r="U473" s="217"/>
      <c r="V473" s="217"/>
      <c r="W473" s="217"/>
      <c r="X473" s="217"/>
      <c r="Y473" s="217"/>
      <c r="Z473" s="217"/>
      <c r="AA473" s="217"/>
      <c r="AB473" s="217"/>
      <c r="AC473" s="217"/>
      <c r="AD473" s="217"/>
      <c r="AE473" s="217"/>
      <c r="AF473" s="217"/>
      <c r="AG473" s="217"/>
      <c r="AH473" s="217"/>
      <c r="AI473" s="217"/>
      <c r="AJ473" s="217"/>
    </row>
    <row r="474" spans="1:36" ht="12.75">
      <c r="A474" s="217"/>
      <c r="B474" s="217"/>
      <c r="C474" s="217"/>
      <c r="D474" s="217"/>
      <c r="E474" s="217"/>
      <c r="F474" s="217"/>
      <c r="G474" s="217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217"/>
      <c r="W474" s="217"/>
      <c r="X474" s="217"/>
      <c r="Y474" s="217"/>
      <c r="Z474" s="217"/>
      <c r="AA474" s="217"/>
      <c r="AB474" s="217"/>
      <c r="AC474" s="217"/>
      <c r="AD474" s="217"/>
      <c r="AE474" s="217"/>
      <c r="AF474" s="217"/>
      <c r="AG474" s="217"/>
      <c r="AH474" s="217"/>
      <c r="AI474" s="217"/>
      <c r="AJ474" s="217"/>
    </row>
    <row r="475" spans="1:36" ht="12.75">
      <c r="A475" s="217"/>
      <c r="B475" s="217"/>
      <c r="C475" s="217"/>
      <c r="D475" s="217"/>
      <c r="E475" s="217"/>
      <c r="F475" s="217"/>
      <c r="G475" s="217"/>
      <c r="H475" s="217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7"/>
      <c r="V475" s="217"/>
      <c r="W475" s="217"/>
      <c r="X475" s="217"/>
      <c r="Y475" s="217"/>
      <c r="Z475" s="217"/>
      <c r="AA475" s="217"/>
      <c r="AB475" s="217"/>
      <c r="AC475" s="217"/>
      <c r="AD475" s="217"/>
      <c r="AE475" s="217"/>
      <c r="AF475" s="217"/>
      <c r="AG475" s="217"/>
      <c r="AH475" s="217"/>
      <c r="AI475" s="217"/>
      <c r="AJ475" s="217"/>
    </row>
    <row r="476" spans="1:36" ht="12.75">
      <c r="A476" s="217"/>
      <c r="B476" s="217"/>
      <c r="C476" s="217"/>
      <c r="D476" s="217"/>
      <c r="E476" s="217"/>
      <c r="F476" s="217"/>
      <c r="G476" s="217"/>
      <c r="H476" s="217"/>
      <c r="I476" s="217"/>
      <c r="J476" s="217"/>
      <c r="K476" s="217"/>
      <c r="L476" s="217"/>
      <c r="M476" s="217"/>
      <c r="N476" s="217"/>
      <c r="O476" s="217"/>
      <c r="P476" s="217"/>
      <c r="Q476" s="217"/>
      <c r="R476" s="217"/>
      <c r="S476" s="217"/>
      <c r="T476" s="217"/>
      <c r="U476" s="217"/>
      <c r="V476" s="217"/>
      <c r="W476" s="217"/>
      <c r="X476" s="217"/>
      <c r="Y476" s="217"/>
      <c r="Z476" s="217"/>
      <c r="AA476" s="217"/>
      <c r="AB476" s="217"/>
      <c r="AC476" s="217"/>
      <c r="AD476" s="217"/>
      <c r="AE476" s="217"/>
      <c r="AF476" s="217"/>
      <c r="AG476" s="217"/>
      <c r="AH476" s="217"/>
      <c r="AI476" s="217"/>
      <c r="AJ476" s="217"/>
    </row>
    <row r="477" spans="1:36" ht="12.75">
      <c r="A477" s="217"/>
      <c r="B477" s="217"/>
      <c r="C477" s="217"/>
      <c r="D477" s="217"/>
      <c r="E477" s="217"/>
      <c r="F477" s="217"/>
      <c r="G477" s="217"/>
      <c r="H477" s="217"/>
      <c r="I477" s="217"/>
      <c r="J477" s="217"/>
      <c r="K477" s="217"/>
      <c r="L477" s="217"/>
      <c r="M477" s="217"/>
      <c r="N477" s="217"/>
      <c r="O477" s="217"/>
      <c r="P477" s="217"/>
      <c r="Q477" s="217"/>
      <c r="R477" s="217"/>
      <c r="S477" s="217"/>
      <c r="T477" s="217"/>
      <c r="U477" s="217"/>
      <c r="V477" s="217"/>
      <c r="W477" s="217"/>
      <c r="X477" s="217"/>
      <c r="Y477" s="217"/>
      <c r="Z477" s="217"/>
      <c r="AA477" s="217"/>
      <c r="AB477" s="217"/>
      <c r="AC477" s="217"/>
      <c r="AD477" s="217"/>
      <c r="AE477" s="217"/>
      <c r="AF477" s="217"/>
      <c r="AG477" s="217"/>
      <c r="AH477" s="217"/>
      <c r="AI477" s="217"/>
      <c r="AJ477" s="217"/>
    </row>
    <row r="478" spans="1:36" ht="12.75">
      <c r="A478" s="217"/>
      <c r="B478" s="217"/>
      <c r="C478" s="217"/>
      <c r="D478" s="217"/>
      <c r="E478" s="217"/>
      <c r="F478" s="217"/>
      <c r="G478" s="217"/>
      <c r="H478" s="217"/>
      <c r="I478" s="217"/>
      <c r="J478" s="217"/>
      <c r="K478" s="217"/>
      <c r="L478" s="217"/>
      <c r="M478" s="217"/>
      <c r="N478" s="217"/>
      <c r="O478" s="217"/>
      <c r="P478" s="217"/>
      <c r="Q478" s="217"/>
      <c r="R478" s="217"/>
      <c r="S478" s="217"/>
      <c r="T478" s="217"/>
      <c r="U478" s="217"/>
      <c r="V478" s="217"/>
      <c r="W478" s="217"/>
      <c r="X478" s="217"/>
      <c r="Y478" s="217"/>
      <c r="Z478" s="217"/>
      <c r="AA478" s="217"/>
      <c r="AB478" s="217"/>
      <c r="AC478" s="217"/>
      <c r="AD478" s="217"/>
      <c r="AE478" s="217"/>
      <c r="AF478" s="217"/>
      <c r="AG478" s="217"/>
      <c r="AH478" s="217"/>
      <c r="AI478" s="217"/>
      <c r="AJ478" s="217"/>
    </row>
    <row r="479" spans="1:36" ht="12.75">
      <c r="A479" s="217"/>
      <c r="B479" s="217"/>
      <c r="C479" s="217"/>
      <c r="D479" s="217"/>
      <c r="E479" s="217"/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17"/>
      <c r="X479" s="217"/>
      <c r="Y479" s="217"/>
      <c r="Z479" s="217"/>
      <c r="AA479" s="217"/>
      <c r="AB479" s="217"/>
      <c r="AC479" s="217"/>
      <c r="AD479" s="217"/>
      <c r="AE479" s="217"/>
      <c r="AF479" s="217"/>
      <c r="AG479" s="217"/>
      <c r="AH479" s="217"/>
      <c r="AI479" s="217"/>
      <c r="AJ479" s="217"/>
    </row>
    <row r="480" spans="1:36" ht="12.75">
      <c r="A480" s="217"/>
      <c r="B480" s="217"/>
      <c r="C480" s="217"/>
      <c r="D480" s="217"/>
      <c r="E480" s="217"/>
      <c r="F480" s="217"/>
      <c r="G480" s="217"/>
      <c r="H480" s="217"/>
      <c r="I480" s="217"/>
      <c r="J480" s="217"/>
      <c r="K480" s="217"/>
      <c r="L480" s="217"/>
      <c r="M480" s="217"/>
      <c r="N480" s="217"/>
      <c r="O480" s="217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  <c r="AA480" s="217"/>
      <c r="AB480" s="217"/>
      <c r="AC480" s="217"/>
      <c r="AD480" s="217"/>
      <c r="AE480" s="217"/>
      <c r="AF480" s="217"/>
      <c r="AG480" s="217"/>
      <c r="AH480" s="217"/>
      <c r="AI480" s="217"/>
      <c r="AJ480" s="217"/>
    </row>
    <row r="481" spans="1:36" ht="12.75">
      <c r="A481" s="217"/>
      <c r="B481" s="217"/>
      <c r="C481" s="217"/>
      <c r="D481" s="217"/>
      <c r="E481" s="217"/>
      <c r="F481" s="217"/>
      <c r="G481" s="217"/>
      <c r="H481" s="217"/>
      <c r="I481" s="217"/>
      <c r="J481" s="217"/>
      <c r="K481" s="217"/>
      <c r="L481" s="217"/>
      <c r="M481" s="217"/>
      <c r="N481" s="217"/>
      <c r="O481" s="217"/>
      <c r="P481" s="217"/>
      <c r="Q481" s="217"/>
      <c r="R481" s="217"/>
      <c r="S481" s="217"/>
      <c r="T481" s="217"/>
      <c r="U481" s="217"/>
      <c r="V481" s="217"/>
      <c r="W481" s="217"/>
      <c r="X481" s="217"/>
      <c r="Y481" s="217"/>
      <c r="Z481" s="217"/>
      <c r="AA481" s="217"/>
      <c r="AB481" s="217"/>
      <c r="AC481" s="217"/>
      <c r="AD481" s="217"/>
      <c r="AE481" s="217"/>
      <c r="AF481" s="217"/>
      <c r="AG481" s="217"/>
      <c r="AH481" s="217"/>
      <c r="AI481" s="217"/>
      <c r="AJ481" s="217"/>
    </row>
    <row r="482" spans="1:36" ht="12.75">
      <c r="A482" s="217"/>
      <c r="B482" s="217"/>
      <c r="C482" s="217"/>
      <c r="D482" s="217"/>
      <c r="E482" s="217"/>
      <c r="F482" s="217"/>
      <c r="G482" s="217"/>
      <c r="H482" s="217"/>
      <c r="I482" s="217"/>
      <c r="J482" s="217"/>
      <c r="K482" s="217"/>
      <c r="L482" s="217"/>
      <c r="M482" s="217"/>
      <c r="N482" s="217"/>
      <c r="O482" s="217"/>
      <c r="P482" s="217"/>
      <c r="Q482" s="217"/>
      <c r="R482" s="217"/>
      <c r="S482" s="217"/>
      <c r="T482" s="217"/>
      <c r="U482" s="217"/>
      <c r="V482" s="217"/>
      <c r="W482" s="217"/>
      <c r="X482" s="217"/>
      <c r="Y482" s="217"/>
      <c r="Z482" s="217"/>
      <c r="AA482" s="217"/>
      <c r="AB482" s="217"/>
      <c r="AC482" s="217"/>
      <c r="AD482" s="217"/>
      <c r="AE482" s="217"/>
      <c r="AF482" s="217"/>
      <c r="AG482" s="217"/>
      <c r="AH482" s="217"/>
      <c r="AI482" s="217"/>
      <c r="AJ482" s="217"/>
    </row>
    <row r="483" spans="1:36" ht="12.75">
      <c r="A483" s="217"/>
      <c r="B483" s="217"/>
      <c r="C483" s="217"/>
      <c r="D483" s="217"/>
      <c r="E483" s="217"/>
      <c r="F483" s="217"/>
      <c r="G483" s="217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217"/>
      <c r="W483" s="217"/>
      <c r="X483" s="217"/>
      <c r="Y483" s="217"/>
      <c r="Z483" s="217"/>
      <c r="AA483" s="217"/>
      <c r="AB483" s="217"/>
      <c r="AC483" s="217"/>
      <c r="AD483" s="217"/>
      <c r="AE483" s="217"/>
      <c r="AF483" s="217"/>
      <c r="AG483" s="217"/>
      <c r="AH483" s="217"/>
      <c r="AI483" s="217"/>
      <c r="AJ483" s="217"/>
    </row>
    <row r="484" spans="1:36" ht="12.75">
      <c r="A484" s="217"/>
      <c r="B484" s="217"/>
      <c r="C484" s="217"/>
      <c r="D484" s="217"/>
      <c r="E484" s="217"/>
      <c r="F484" s="217"/>
      <c r="G484" s="217"/>
      <c r="H484" s="217"/>
      <c r="I484" s="217"/>
      <c r="J484" s="217"/>
      <c r="K484" s="217"/>
      <c r="L484" s="217"/>
      <c r="M484" s="217"/>
      <c r="N484" s="217"/>
      <c r="O484" s="217"/>
      <c r="P484" s="217"/>
      <c r="Q484" s="217"/>
      <c r="R484" s="217"/>
      <c r="S484" s="217"/>
      <c r="T484" s="217"/>
      <c r="U484" s="217"/>
      <c r="V484" s="217"/>
      <c r="W484" s="217"/>
      <c r="X484" s="217"/>
      <c r="Y484" s="217"/>
      <c r="Z484" s="217"/>
      <c r="AA484" s="217"/>
      <c r="AB484" s="217"/>
      <c r="AC484" s="217"/>
      <c r="AD484" s="217"/>
      <c r="AE484" s="217"/>
      <c r="AF484" s="217"/>
      <c r="AG484" s="217"/>
      <c r="AH484" s="217"/>
      <c r="AI484" s="217"/>
      <c r="AJ484" s="217"/>
    </row>
    <row r="485" spans="1:36" ht="12.75">
      <c r="A485" s="217"/>
      <c r="B485" s="217"/>
      <c r="C485" s="217"/>
      <c r="D485" s="217"/>
      <c r="E485" s="217"/>
      <c r="F485" s="217"/>
      <c r="G485" s="217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217"/>
      <c r="W485" s="217"/>
      <c r="X485" s="217"/>
      <c r="Y485" s="217"/>
      <c r="Z485" s="217"/>
      <c r="AA485" s="217"/>
      <c r="AB485" s="217"/>
      <c r="AC485" s="217"/>
      <c r="AD485" s="217"/>
      <c r="AE485" s="217"/>
      <c r="AF485" s="217"/>
      <c r="AG485" s="217"/>
      <c r="AH485" s="217"/>
      <c r="AI485" s="217"/>
      <c r="AJ485" s="217"/>
    </row>
    <row r="486" spans="1:36" ht="12.75">
      <c r="A486" s="217"/>
      <c r="B486" s="217"/>
      <c r="C486" s="217"/>
      <c r="D486" s="217"/>
      <c r="E486" s="217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  <c r="AA486" s="217"/>
      <c r="AB486" s="217"/>
      <c r="AC486" s="217"/>
      <c r="AD486" s="217"/>
      <c r="AE486" s="217"/>
      <c r="AF486" s="217"/>
      <c r="AG486" s="217"/>
      <c r="AH486" s="217"/>
      <c r="AI486" s="217"/>
      <c r="AJ486" s="217"/>
    </row>
    <row r="487" spans="1:36" ht="12.75">
      <c r="A487" s="217"/>
      <c r="B487" s="217"/>
      <c r="C487" s="217"/>
      <c r="D487" s="217"/>
      <c r="E487" s="217"/>
      <c r="F487" s="217"/>
      <c r="G487" s="217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  <c r="AA487" s="217"/>
      <c r="AB487" s="217"/>
      <c r="AC487" s="217"/>
      <c r="AD487" s="217"/>
      <c r="AE487" s="217"/>
      <c r="AF487" s="217"/>
      <c r="AG487" s="217"/>
      <c r="AH487" s="217"/>
      <c r="AI487" s="217"/>
      <c r="AJ487" s="217"/>
    </row>
    <row r="488" spans="1:36" ht="12.75">
      <c r="A488" s="217"/>
      <c r="B488" s="217"/>
      <c r="C488" s="217"/>
      <c r="D488" s="217"/>
      <c r="E488" s="217"/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17"/>
    </row>
    <row r="489" spans="1:36" ht="12.75">
      <c r="A489" s="217"/>
      <c r="B489" s="217"/>
      <c r="C489" s="217"/>
      <c r="D489" s="217"/>
      <c r="E489" s="217"/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7"/>
      <c r="AB489" s="217"/>
      <c r="AC489" s="217"/>
      <c r="AD489" s="217"/>
      <c r="AE489" s="217"/>
      <c r="AF489" s="217"/>
      <c r="AG489" s="217"/>
      <c r="AH489" s="217"/>
      <c r="AI489" s="217"/>
      <c r="AJ489" s="217"/>
    </row>
    <row r="490" spans="1:36" ht="12.75">
      <c r="A490" s="217"/>
      <c r="B490" s="217"/>
      <c r="C490" s="217"/>
      <c r="D490" s="217"/>
      <c r="E490" s="217"/>
      <c r="F490" s="217"/>
      <c r="G490" s="217"/>
      <c r="H490" s="217"/>
      <c r="I490" s="217"/>
      <c r="J490" s="217"/>
      <c r="K490" s="217"/>
      <c r="L490" s="217"/>
      <c r="M490" s="217"/>
      <c r="N490" s="217"/>
      <c r="O490" s="217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  <c r="AA490" s="217"/>
      <c r="AB490" s="217"/>
      <c r="AC490" s="217"/>
      <c r="AD490" s="217"/>
      <c r="AE490" s="217"/>
      <c r="AF490" s="217"/>
      <c r="AG490" s="217"/>
      <c r="AH490" s="217"/>
      <c r="AI490" s="217"/>
      <c r="AJ490" s="217"/>
    </row>
    <row r="491" spans="1:36" ht="12.75">
      <c r="A491" s="217"/>
      <c r="B491" s="217"/>
      <c r="C491" s="217"/>
      <c r="D491" s="217"/>
      <c r="E491" s="217"/>
      <c r="F491" s="217"/>
      <c r="G491" s="217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  <c r="AA491" s="217"/>
      <c r="AB491" s="217"/>
      <c r="AC491" s="217"/>
      <c r="AD491" s="217"/>
      <c r="AE491" s="217"/>
      <c r="AF491" s="217"/>
      <c r="AG491" s="217"/>
      <c r="AH491" s="217"/>
      <c r="AI491" s="217"/>
      <c r="AJ491" s="217"/>
    </row>
    <row r="492" spans="1:36" ht="12.75">
      <c r="A492" s="217"/>
      <c r="B492" s="217"/>
      <c r="C492" s="217"/>
      <c r="D492" s="217"/>
      <c r="E492" s="217"/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7"/>
      <c r="AB492" s="217"/>
      <c r="AC492" s="217"/>
      <c r="AD492" s="217"/>
      <c r="AE492" s="217"/>
      <c r="AF492" s="217"/>
      <c r="AG492" s="217"/>
      <c r="AH492" s="217"/>
      <c r="AI492" s="217"/>
      <c r="AJ492" s="217"/>
    </row>
    <row r="493" spans="1:36" ht="12.75">
      <c r="A493" s="217"/>
      <c r="B493" s="217"/>
      <c r="C493" s="217"/>
      <c r="D493" s="217"/>
      <c r="E493" s="217"/>
      <c r="F493" s="217"/>
      <c r="G493" s="217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7"/>
      <c r="AB493" s="217"/>
      <c r="AC493" s="217"/>
      <c r="AD493" s="217"/>
      <c r="AE493" s="217"/>
      <c r="AF493" s="217"/>
      <c r="AG493" s="217"/>
      <c r="AH493" s="217"/>
      <c r="AI493" s="217"/>
      <c r="AJ493" s="217"/>
    </row>
    <row r="494" spans="1:36" ht="12.75">
      <c r="A494" s="217"/>
      <c r="B494" s="217"/>
      <c r="C494" s="217"/>
      <c r="D494" s="217"/>
      <c r="E494" s="217"/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  <c r="AA494" s="217"/>
      <c r="AB494" s="217"/>
      <c r="AC494" s="217"/>
      <c r="AD494" s="217"/>
      <c r="AE494" s="217"/>
      <c r="AF494" s="217"/>
      <c r="AG494" s="217"/>
      <c r="AH494" s="217"/>
      <c r="AI494" s="217"/>
      <c r="AJ494" s="217"/>
    </row>
    <row r="495" spans="1:36" ht="12.75">
      <c r="A495" s="217"/>
      <c r="B495" s="217"/>
      <c r="C495" s="217"/>
      <c r="D495" s="217"/>
      <c r="E495" s="217"/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7"/>
      <c r="AB495" s="217"/>
      <c r="AC495" s="217"/>
      <c r="AD495" s="217"/>
      <c r="AE495" s="217"/>
      <c r="AF495" s="217"/>
      <c r="AG495" s="217"/>
      <c r="AH495" s="217"/>
      <c r="AI495" s="217"/>
      <c r="AJ495" s="217"/>
    </row>
    <row r="496" spans="1:36" ht="12.75">
      <c r="A496" s="217"/>
      <c r="B496" s="217"/>
      <c r="C496" s="217"/>
      <c r="D496" s="217"/>
      <c r="E496" s="217"/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7"/>
      <c r="AB496" s="217"/>
      <c r="AC496" s="217"/>
      <c r="AD496" s="217"/>
      <c r="AE496" s="217"/>
      <c r="AF496" s="217"/>
      <c r="AG496" s="217"/>
      <c r="AH496" s="217"/>
      <c r="AI496" s="217"/>
      <c r="AJ496" s="217"/>
    </row>
    <row r="497" spans="1:36" ht="12.75">
      <c r="A497" s="217"/>
      <c r="B497" s="217"/>
      <c r="C497" s="217"/>
      <c r="D497" s="217"/>
      <c r="E497" s="217"/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217"/>
    </row>
    <row r="498" spans="1:36" ht="12.75">
      <c r="A498" s="217"/>
      <c r="B498" s="217"/>
      <c r="C498" s="217"/>
      <c r="D498" s="217"/>
      <c r="E498" s="217"/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217"/>
    </row>
    <row r="499" spans="1:36" ht="12.75">
      <c r="A499" s="217"/>
      <c r="B499" s="217"/>
      <c r="C499" s="217"/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217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217"/>
    </row>
    <row r="500" spans="1:36" ht="12.75">
      <c r="A500" s="217"/>
      <c r="B500" s="217"/>
      <c r="C500" s="217"/>
      <c r="D500" s="217"/>
      <c r="E500" s="217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  <c r="AA500" s="217"/>
      <c r="AB500" s="217"/>
      <c r="AC500" s="217"/>
      <c r="AD500" s="217"/>
      <c r="AE500" s="217"/>
      <c r="AF500" s="217"/>
      <c r="AG500" s="217"/>
      <c r="AH500" s="217"/>
      <c r="AI500" s="217"/>
      <c r="AJ500" s="217"/>
    </row>
    <row r="501" spans="1:36" ht="12.75">
      <c r="A501" s="217"/>
      <c r="B501" s="217"/>
      <c r="C501" s="217"/>
      <c r="D501" s="217"/>
      <c r="E501" s="217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  <c r="AA501" s="217"/>
      <c r="AB501" s="217"/>
      <c r="AC501" s="217"/>
      <c r="AD501" s="217"/>
      <c r="AE501" s="217"/>
      <c r="AF501" s="217"/>
      <c r="AG501" s="217"/>
      <c r="AH501" s="217"/>
      <c r="AI501" s="217"/>
      <c r="AJ501" s="217"/>
    </row>
    <row r="502" spans="1:36" ht="12.75">
      <c r="A502" s="217"/>
      <c r="B502" s="217"/>
      <c r="C502" s="217"/>
      <c r="D502" s="217"/>
      <c r="E502" s="217"/>
      <c r="F502" s="217"/>
      <c r="G502" s="217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217"/>
    </row>
    <row r="503" spans="1:36" ht="12.75">
      <c r="A503" s="217"/>
      <c r="B503" s="217"/>
      <c r="C503" s="217"/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  <c r="AB503" s="217"/>
      <c r="AC503" s="217"/>
      <c r="AD503" s="217"/>
      <c r="AE503" s="217"/>
      <c r="AF503" s="217"/>
      <c r="AG503" s="217"/>
      <c r="AH503" s="217"/>
      <c r="AI503" s="217"/>
      <c r="AJ503" s="217"/>
    </row>
    <row r="504" spans="1:36" ht="12.75">
      <c r="A504" s="217"/>
      <c r="B504" s="217"/>
      <c r="C504" s="217"/>
      <c r="D504" s="217"/>
      <c r="E504" s="217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  <c r="AA504" s="217"/>
      <c r="AB504" s="217"/>
      <c r="AC504" s="217"/>
      <c r="AD504" s="217"/>
      <c r="AE504" s="217"/>
      <c r="AF504" s="217"/>
      <c r="AG504" s="217"/>
      <c r="AH504" s="217"/>
      <c r="AI504" s="217"/>
      <c r="AJ504" s="217"/>
    </row>
    <row r="505" spans="1:36" ht="12.75">
      <c r="A505" s="217"/>
      <c r="B505" s="217"/>
      <c r="C505" s="217"/>
      <c r="D505" s="217"/>
      <c r="E505" s="217"/>
      <c r="F505" s="217"/>
      <c r="G505" s="217"/>
      <c r="H505" s="217"/>
      <c r="I505" s="217"/>
      <c r="J505" s="217"/>
      <c r="K505" s="217"/>
      <c r="L505" s="217"/>
      <c r="M505" s="217"/>
      <c r="N505" s="217"/>
      <c r="O505" s="217"/>
      <c r="P505" s="217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  <c r="AA505" s="217"/>
      <c r="AB505" s="217"/>
      <c r="AC505" s="217"/>
      <c r="AD505" s="217"/>
      <c r="AE505" s="217"/>
      <c r="AF505" s="217"/>
      <c r="AG505" s="217"/>
      <c r="AH505" s="217"/>
      <c r="AI505" s="217"/>
      <c r="AJ505" s="217"/>
    </row>
    <row r="506" spans="1:36" ht="12.75">
      <c r="A506" s="217"/>
      <c r="B506" s="217"/>
      <c r="C506" s="217"/>
      <c r="D506" s="217"/>
      <c r="E506" s="217"/>
      <c r="F506" s="217"/>
      <c r="G506" s="217"/>
      <c r="H506" s="217"/>
      <c r="I506" s="217"/>
      <c r="J506" s="217"/>
      <c r="K506" s="217"/>
      <c r="L506" s="217"/>
      <c r="M506" s="217"/>
      <c r="N506" s="217"/>
      <c r="O506" s="217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  <c r="AA506" s="217"/>
      <c r="AB506" s="217"/>
      <c r="AC506" s="217"/>
      <c r="AD506" s="217"/>
      <c r="AE506" s="217"/>
      <c r="AF506" s="217"/>
      <c r="AG506" s="217"/>
      <c r="AH506" s="217"/>
      <c r="AI506" s="217"/>
      <c r="AJ506" s="217"/>
    </row>
    <row r="507" spans="1:36" ht="12.75">
      <c r="A507" s="217"/>
      <c r="B507" s="217"/>
      <c r="C507" s="217"/>
      <c r="D507" s="217"/>
      <c r="E507" s="217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217"/>
    </row>
    <row r="508" spans="1:36" ht="12.75">
      <c r="A508" s="217"/>
      <c r="B508" s="217"/>
      <c r="C508" s="217"/>
      <c r="D508" s="217"/>
      <c r="E508" s="217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  <c r="AB508" s="217"/>
      <c r="AC508" s="217"/>
      <c r="AD508" s="217"/>
      <c r="AE508" s="217"/>
      <c r="AF508" s="217"/>
      <c r="AG508" s="217"/>
      <c r="AH508" s="217"/>
      <c r="AI508" s="217"/>
      <c r="AJ508" s="217"/>
    </row>
    <row r="509" spans="1:36" ht="12.75">
      <c r="A509" s="217"/>
      <c r="B509" s="217"/>
      <c r="C509" s="217"/>
      <c r="D509" s="217"/>
      <c r="E509" s="217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  <c r="AI509" s="217"/>
      <c r="AJ509" s="217"/>
    </row>
    <row r="510" spans="1:36" ht="12.75">
      <c r="A510" s="217"/>
      <c r="B510" s="217"/>
      <c r="C510" s="217"/>
      <c r="D510" s="217"/>
      <c r="E510" s="217"/>
      <c r="F510" s="217"/>
      <c r="G510" s="217"/>
      <c r="H510" s="217"/>
      <c r="I510" s="217"/>
      <c r="J510" s="217"/>
      <c r="K510" s="217"/>
      <c r="L510" s="217"/>
      <c r="M510" s="217"/>
      <c r="N510" s="217"/>
      <c r="O510" s="217"/>
      <c r="P510" s="217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  <c r="AA510" s="217"/>
      <c r="AB510" s="217"/>
      <c r="AC510" s="217"/>
      <c r="AD510" s="217"/>
      <c r="AE510" s="217"/>
      <c r="AF510" s="217"/>
      <c r="AG510" s="217"/>
      <c r="AH510" s="217"/>
      <c r="AI510" s="217"/>
      <c r="AJ510" s="217"/>
    </row>
    <row r="511" spans="1:36" ht="12.75">
      <c r="A511" s="217"/>
      <c r="B511" s="217"/>
      <c r="C511" s="217"/>
      <c r="D511" s="217"/>
      <c r="E511" s="217"/>
      <c r="F511" s="217"/>
      <c r="G511" s="217"/>
      <c r="H511" s="217"/>
      <c r="I511" s="217"/>
      <c r="J511" s="217"/>
      <c r="K511" s="217"/>
      <c r="L511" s="217"/>
      <c r="M511" s="217"/>
      <c r="N511" s="217"/>
      <c r="O511" s="217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  <c r="AA511" s="217"/>
      <c r="AB511" s="217"/>
      <c r="AC511" s="217"/>
      <c r="AD511" s="217"/>
      <c r="AE511" s="217"/>
      <c r="AF511" s="217"/>
      <c r="AG511" s="217"/>
      <c r="AH511" s="217"/>
      <c r="AI511" s="217"/>
      <c r="AJ511" s="217"/>
    </row>
    <row r="512" spans="1:36" ht="12.75">
      <c r="A512" s="217"/>
      <c r="B512" s="217"/>
      <c r="C512" s="217"/>
      <c r="D512" s="217"/>
      <c r="E512" s="217"/>
      <c r="F512" s="217"/>
      <c r="G512" s="217"/>
      <c r="H512" s="217"/>
      <c r="I512" s="217"/>
      <c r="J512" s="217"/>
      <c r="K512" s="217"/>
      <c r="L512" s="217"/>
      <c r="M512" s="217"/>
      <c r="N512" s="217"/>
      <c r="O512" s="217"/>
      <c r="P512" s="217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  <c r="AA512" s="217"/>
      <c r="AB512" s="217"/>
      <c r="AC512" s="217"/>
      <c r="AD512" s="217"/>
      <c r="AE512" s="217"/>
      <c r="AF512" s="217"/>
      <c r="AG512" s="217"/>
      <c r="AH512" s="217"/>
      <c r="AI512" s="217"/>
      <c r="AJ512" s="217"/>
    </row>
    <row r="513" spans="1:36" ht="12.75">
      <c r="A513" s="217"/>
      <c r="B513" s="217"/>
      <c r="C513" s="217"/>
      <c r="D513" s="217"/>
      <c r="E513" s="217"/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217"/>
    </row>
    <row r="514" spans="1:36" ht="12.75">
      <c r="A514" s="217"/>
      <c r="B514" s="217"/>
      <c r="C514" s="217"/>
      <c r="D514" s="217"/>
      <c r="E514" s="217"/>
      <c r="F514" s="217"/>
      <c r="G514" s="217"/>
      <c r="H514" s="217"/>
      <c r="I514" s="217"/>
      <c r="J514" s="217"/>
      <c r="K514" s="217"/>
      <c r="L514" s="217"/>
      <c r="M514" s="217"/>
      <c r="N514" s="217"/>
      <c r="O514" s="217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  <c r="AA514" s="217"/>
      <c r="AB514" s="217"/>
      <c r="AC514" s="217"/>
      <c r="AD514" s="217"/>
      <c r="AE514" s="217"/>
      <c r="AF514" s="217"/>
      <c r="AG514" s="217"/>
      <c r="AH514" s="217"/>
      <c r="AI514" s="217"/>
      <c r="AJ514" s="217"/>
    </row>
    <row r="515" spans="1:36" ht="12.75">
      <c r="A515" s="217"/>
      <c r="B515" s="217"/>
      <c r="C515" s="217"/>
      <c r="D515" s="217"/>
      <c r="E515" s="217"/>
      <c r="F515" s="217"/>
      <c r="G515" s="217"/>
      <c r="H515" s="217"/>
      <c r="I515" s="217"/>
      <c r="J515" s="217"/>
      <c r="K515" s="217"/>
      <c r="L515" s="217"/>
      <c r="M515" s="217"/>
      <c r="N515" s="217"/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217"/>
    </row>
    <row r="516" spans="1:36" ht="12.75">
      <c r="A516" s="217"/>
      <c r="B516" s="217"/>
      <c r="C516" s="217"/>
      <c r="D516" s="217"/>
      <c r="E516" s="217"/>
      <c r="F516" s="217"/>
      <c r="G516" s="217"/>
      <c r="H516" s="217"/>
      <c r="I516" s="217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  <c r="AB516" s="217"/>
      <c r="AC516" s="217"/>
      <c r="AD516" s="217"/>
      <c r="AE516" s="217"/>
      <c r="AF516" s="217"/>
      <c r="AG516" s="217"/>
      <c r="AH516" s="217"/>
      <c r="AI516" s="217"/>
      <c r="AJ516" s="217"/>
    </row>
    <row r="517" spans="1:36" ht="12.75">
      <c r="A517" s="217"/>
      <c r="B517" s="217"/>
      <c r="C517" s="217"/>
      <c r="D517" s="217"/>
      <c r="E517" s="217"/>
      <c r="F517" s="217"/>
      <c r="G517" s="217"/>
      <c r="H517" s="217"/>
      <c r="I517" s="217"/>
      <c r="J517" s="217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  <c r="AB517" s="217"/>
      <c r="AC517" s="217"/>
      <c r="AD517" s="217"/>
      <c r="AE517" s="217"/>
      <c r="AF517" s="217"/>
      <c r="AG517" s="217"/>
      <c r="AH517" s="217"/>
      <c r="AI517" s="217"/>
      <c r="AJ517" s="217"/>
    </row>
    <row r="518" spans="1:36" ht="12.75">
      <c r="A518" s="217"/>
      <c r="B518" s="217"/>
      <c r="C518" s="217"/>
      <c r="D518" s="217"/>
      <c r="E518" s="217"/>
      <c r="F518" s="217"/>
      <c r="G518" s="217"/>
      <c r="H518" s="217"/>
      <c r="I518" s="217"/>
      <c r="J518" s="217"/>
      <c r="K518" s="217"/>
      <c r="L518" s="217"/>
      <c r="M518" s="217"/>
      <c r="N518" s="217"/>
      <c r="O518" s="217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  <c r="AA518" s="217"/>
      <c r="AB518" s="217"/>
      <c r="AC518" s="217"/>
      <c r="AD518" s="217"/>
      <c r="AE518" s="217"/>
      <c r="AF518" s="217"/>
      <c r="AG518" s="217"/>
      <c r="AH518" s="217"/>
      <c r="AI518" s="217"/>
      <c r="AJ518" s="217"/>
    </row>
    <row r="519" spans="1:36" ht="12.75">
      <c r="A519" s="217"/>
      <c r="B519" s="217"/>
      <c r="C519" s="217"/>
      <c r="D519" s="217"/>
      <c r="E519" s="217"/>
      <c r="F519" s="217"/>
      <c r="G519" s="217"/>
      <c r="H519" s="217"/>
      <c r="I519" s="217"/>
      <c r="J519" s="217"/>
      <c r="K519" s="217"/>
      <c r="L519" s="217"/>
      <c r="M519" s="217"/>
      <c r="N519" s="217"/>
      <c r="O519" s="217"/>
      <c r="P519" s="217"/>
      <c r="Q519" s="217"/>
      <c r="R519" s="217"/>
      <c r="S519" s="217"/>
      <c r="T519" s="217"/>
      <c r="U519" s="217"/>
      <c r="V519" s="217"/>
      <c r="W519" s="217"/>
      <c r="X519" s="217"/>
      <c r="Y519" s="217"/>
      <c r="Z519" s="217"/>
      <c r="AA519" s="217"/>
      <c r="AB519" s="217"/>
      <c r="AC519" s="217"/>
      <c r="AD519" s="217"/>
      <c r="AE519" s="217"/>
      <c r="AF519" s="217"/>
      <c r="AG519" s="217"/>
      <c r="AH519" s="217"/>
      <c r="AI519" s="217"/>
      <c r="AJ519" s="217"/>
    </row>
    <row r="520" spans="1:36" ht="12.75">
      <c r="A520" s="217"/>
      <c r="B520" s="217"/>
      <c r="C520" s="217"/>
      <c r="D520" s="217"/>
      <c r="E520" s="217"/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  <c r="AA520" s="217"/>
      <c r="AB520" s="217"/>
      <c r="AC520" s="217"/>
      <c r="AD520" s="217"/>
      <c r="AE520" s="217"/>
      <c r="AF520" s="217"/>
      <c r="AG520" s="217"/>
      <c r="AH520" s="217"/>
      <c r="AI520" s="217"/>
      <c r="AJ520" s="217"/>
    </row>
    <row r="521" spans="1:36" ht="12.75">
      <c r="A521" s="217"/>
      <c r="B521" s="217"/>
      <c r="C521" s="217"/>
      <c r="D521" s="217"/>
      <c r="E521" s="217"/>
      <c r="F521" s="217"/>
      <c r="G521" s="217"/>
      <c r="H521" s="217"/>
      <c r="I521" s="217"/>
      <c r="J521" s="217"/>
      <c r="K521" s="217"/>
      <c r="L521" s="217"/>
      <c r="M521" s="217"/>
      <c r="N521" s="217"/>
      <c r="O521" s="217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  <c r="AA521" s="217"/>
      <c r="AB521" s="217"/>
      <c r="AC521" s="217"/>
      <c r="AD521" s="217"/>
      <c r="AE521" s="217"/>
      <c r="AF521" s="217"/>
      <c r="AG521" s="217"/>
      <c r="AH521" s="217"/>
      <c r="AI521" s="217"/>
      <c r="AJ521" s="217"/>
    </row>
    <row r="522" spans="1:36" ht="12.75">
      <c r="A522" s="217"/>
      <c r="B522" s="217"/>
      <c r="C522" s="217"/>
      <c r="D522" s="217"/>
      <c r="E522" s="217"/>
      <c r="F522" s="217"/>
      <c r="G522" s="217"/>
      <c r="H522" s="217"/>
      <c r="I522" s="217"/>
      <c r="J522" s="217"/>
      <c r="K522" s="217"/>
      <c r="L522" s="217"/>
      <c r="M522" s="217"/>
      <c r="N522" s="217"/>
      <c r="O522" s="217"/>
      <c r="P522" s="217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217"/>
    </row>
    <row r="523" spans="1:36" ht="12.75">
      <c r="A523" s="217"/>
      <c r="B523" s="217"/>
      <c r="C523" s="217"/>
      <c r="D523" s="217"/>
      <c r="E523" s="217"/>
      <c r="F523" s="217"/>
      <c r="G523" s="217"/>
      <c r="H523" s="217"/>
      <c r="I523" s="217"/>
      <c r="J523" s="217"/>
      <c r="K523" s="217"/>
      <c r="L523" s="217"/>
      <c r="M523" s="217"/>
      <c r="N523" s="217"/>
      <c r="O523" s="217"/>
      <c r="P523" s="217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7"/>
      <c r="AB523" s="217"/>
      <c r="AC523" s="217"/>
      <c r="AD523" s="217"/>
      <c r="AE523" s="217"/>
      <c r="AF523" s="217"/>
      <c r="AG523" s="217"/>
      <c r="AH523" s="217"/>
      <c r="AI523" s="217"/>
      <c r="AJ523" s="217"/>
    </row>
    <row r="524" spans="1:36" ht="12.75">
      <c r="A524" s="217"/>
      <c r="B524" s="217"/>
      <c r="C524" s="217"/>
      <c r="D524" s="217"/>
      <c r="E524" s="217"/>
      <c r="F524" s="217"/>
      <c r="G524" s="217"/>
      <c r="H524" s="217"/>
      <c r="I524" s="217"/>
      <c r="J524" s="217"/>
      <c r="K524" s="217"/>
      <c r="L524" s="217"/>
      <c r="M524" s="217"/>
      <c r="N524" s="217"/>
      <c r="O524" s="217"/>
      <c r="P524" s="217"/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  <c r="AA524" s="217"/>
      <c r="AB524" s="217"/>
      <c r="AC524" s="217"/>
      <c r="AD524" s="217"/>
      <c r="AE524" s="217"/>
      <c r="AF524" s="217"/>
      <c r="AG524" s="217"/>
      <c r="AH524" s="217"/>
      <c r="AI524" s="217"/>
      <c r="AJ524" s="217"/>
    </row>
    <row r="525" spans="1:36" ht="12.75">
      <c r="A525" s="217"/>
      <c r="B525" s="217"/>
      <c r="C525" s="217"/>
      <c r="D525" s="217"/>
      <c r="E525" s="217"/>
      <c r="F525" s="217"/>
      <c r="G525" s="217"/>
      <c r="H525" s="217"/>
      <c r="I525" s="217"/>
      <c r="J525" s="217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7"/>
      <c r="AB525" s="217"/>
      <c r="AC525" s="217"/>
      <c r="AD525" s="217"/>
      <c r="AE525" s="217"/>
      <c r="AF525" s="217"/>
      <c r="AG525" s="217"/>
      <c r="AH525" s="217"/>
      <c r="AI525" s="217"/>
      <c r="AJ525" s="217"/>
    </row>
    <row r="526" spans="1:36" ht="12.75">
      <c r="A526" s="217"/>
      <c r="B526" s="217"/>
      <c r="C526" s="217"/>
      <c r="D526" s="217"/>
      <c r="E526" s="217"/>
      <c r="F526" s="217"/>
      <c r="G526" s="217"/>
      <c r="H526" s="217"/>
      <c r="I526" s="217"/>
      <c r="J526" s="217"/>
      <c r="K526" s="217"/>
      <c r="L526" s="217"/>
      <c r="M526" s="217"/>
      <c r="N526" s="217"/>
      <c r="O526" s="217"/>
      <c r="P526" s="217"/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  <c r="AA526" s="217"/>
      <c r="AB526" s="217"/>
      <c r="AC526" s="217"/>
      <c r="AD526" s="217"/>
      <c r="AE526" s="217"/>
      <c r="AF526" s="217"/>
      <c r="AG526" s="217"/>
      <c r="AH526" s="217"/>
      <c r="AI526" s="217"/>
      <c r="AJ526" s="217"/>
    </row>
    <row r="527" spans="1:36" ht="12.75">
      <c r="A527" s="217"/>
      <c r="B527" s="217"/>
      <c r="C527" s="217"/>
      <c r="D527" s="217"/>
      <c r="E527" s="217"/>
      <c r="F527" s="217"/>
      <c r="G527" s="217"/>
      <c r="H527" s="217"/>
      <c r="I527" s="217"/>
      <c r="J527" s="217"/>
      <c r="K527" s="217"/>
      <c r="L527" s="217"/>
      <c r="M527" s="217"/>
      <c r="N527" s="217"/>
      <c r="O527" s="217"/>
      <c r="P527" s="217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  <c r="AA527" s="217"/>
      <c r="AB527" s="217"/>
      <c r="AC527" s="217"/>
      <c r="AD527" s="217"/>
      <c r="AE527" s="217"/>
      <c r="AF527" s="217"/>
      <c r="AG527" s="217"/>
      <c r="AH527" s="217"/>
      <c r="AI527" s="217"/>
      <c r="AJ527" s="217"/>
    </row>
    <row r="528" spans="1:36" ht="12.75">
      <c r="A528" s="217"/>
      <c r="B528" s="217"/>
      <c r="C528" s="217"/>
      <c r="D528" s="217"/>
      <c r="E528" s="217"/>
      <c r="F528" s="217"/>
      <c r="G528" s="217"/>
      <c r="H528" s="217"/>
      <c r="I528" s="217"/>
      <c r="J528" s="217"/>
      <c r="K528" s="217"/>
      <c r="L528" s="217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</row>
    <row r="529" spans="1:36" ht="12.75">
      <c r="A529" s="217"/>
      <c r="B529" s="217"/>
      <c r="C529" s="217"/>
      <c r="D529" s="217"/>
      <c r="E529" s="217"/>
      <c r="F529" s="217"/>
      <c r="G529" s="217"/>
      <c r="H529" s="217"/>
      <c r="I529" s="217"/>
      <c r="J529" s="217"/>
      <c r="K529" s="217"/>
      <c r="L529" s="217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</row>
    <row r="530" spans="1:36" ht="12.75">
      <c r="A530" s="217"/>
      <c r="B530" s="217"/>
      <c r="C530" s="217"/>
      <c r="D530" s="217"/>
      <c r="E530" s="217"/>
      <c r="F530" s="217"/>
      <c r="G530" s="217"/>
      <c r="H530" s="217"/>
      <c r="I530" s="217"/>
      <c r="J530" s="217"/>
      <c r="K530" s="217"/>
      <c r="L530" s="217"/>
      <c r="M530" s="217"/>
      <c r="N530" s="217"/>
      <c r="O530" s="217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  <c r="AB530" s="217"/>
      <c r="AC530" s="217"/>
      <c r="AD530" s="217"/>
      <c r="AE530" s="217"/>
      <c r="AF530" s="217"/>
      <c r="AG530" s="217"/>
      <c r="AH530" s="217"/>
      <c r="AI530" s="217"/>
      <c r="AJ530" s="217"/>
    </row>
    <row r="531" spans="1:36" ht="12.75">
      <c r="A531" s="217"/>
      <c r="B531" s="217"/>
      <c r="C531" s="217"/>
      <c r="D531" s="217"/>
      <c r="E531" s="217"/>
      <c r="F531" s="217"/>
      <c r="G531" s="217"/>
      <c r="H531" s="217"/>
      <c r="I531" s="217"/>
      <c r="J531" s="217"/>
      <c r="K531" s="217"/>
      <c r="L531" s="217"/>
      <c r="M531" s="217"/>
      <c r="N531" s="217"/>
      <c r="O531" s="217"/>
      <c r="P531" s="217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  <c r="AA531" s="217"/>
      <c r="AB531" s="217"/>
      <c r="AC531" s="217"/>
      <c r="AD531" s="217"/>
      <c r="AE531" s="217"/>
      <c r="AF531" s="217"/>
      <c r="AG531" s="217"/>
      <c r="AH531" s="217"/>
      <c r="AI531" s="217"/>
      <c r="AJ531" s="217"/>
    </row>
    <row r="532" spans="1:36" ht="12.75">
      <c r="A532" s="217"/>
      <c r="B532" s="217"/>
      <c r="C532" s="217"/>
      <c r="D532" s="217"/>
      <c r="E532" s="217"/>
      <c r="F532" s="217"/>
      <c r="G532" s="217"/>
      <c r="H532" s="217"/>
      <c r="I532" s="217"/>
      <c r="J532" s="217"/>
      <c r="K532" s="217"/>
      <c r="L532" s="217"/>
      <c r="M532" s="217"/>
      <c r="N532" s="217"/>
      <c r="O532" s="217"/>
      <c r="P532" s="217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  <c r="AA532" s="217"/>
      <c r="AB532" s="217"/>
      <c r="AC532" s="217"/>
      <c r="AD532" s="217"/>
      <c r="AE532" s="217"/>
      <c r="AF532" s="217"/>
      <c r="AG532" s="217"/>
      <c r="AH532" s="217"/>
      <c r="AI532" s="217"/>
      <c r="AJ532" s="217"/>
    </row>
    <row r="533" spans="1:36" ht="12.75">
      <c r="A533" s="217"/>
      <c r="B533" s="217"/>
      <c r="C533" s="217"/>
      <c r="D533" s="217"/>
      <c r="E533" s="217"/>
      <c r="F533" s="217"/>
      <c r="G533" s="217"/>
      <c r="H533" s="217"/>
      <c r="I533" s="217"/>
      <c r="J533" s="217"/>
      <c r="K533" s="217"/>
      <c r="L533" s="217"/>
      <c r="M533" s="217"/>
      <c r="N533" s="217"/>
      <c r="O533" s="217"/>
      <c r="P533" s="217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  <c r="AA533" s="217"/>
      <c r="AB533" s="217"/>
      <c r="AC533" s="217"/>
      <c r="AD533" s="217"/>
      <c r="AE533" s="217"/>
      <c r="AF533" s="217"/>
      <c r="AG533" s="217"/>
      <c r="AH533" s="217"/>
      <c r="AI533" s="217"/>
      <c r="AJ533" s="217"/>
    </row>
    <row r="534" spans="1:36" ht="12.75">
      <c r="A534" s="217"/>
      <c r="B534" s="217"/>
      <c r="C534" s="217"/>
      <c r="D534" s="217"/>
      <c r="E534" s="217"/>
      <c r="F534" s="217"/>
      <c r="G534" s="217"/>
      <c r="H534" s="217"/>
      <c r="I534" s="217"/>
      <c r="J534" s="217"/>
      <c r="K534" s="217"/>
      <c r="L534" s="217"/>
      <c r="M534" s="217"/>
      <c r="N534" s="217"/>
      <c r="O534" s="217"/>
      <c r="P534" s="217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  <c r="AA534" s="217"/>
      <c r="AB534" s="217"/>
      <c r="AC534" s="217"/>
      <c r="AD534" s="217"/>
      <c r="AE534" s="217"/>
      <c r="AF534" s="217"/>
      <c r="AG534" s="217"/>
      <c r="AH534" s="217"/>
      <c r="AI534" s="217"/>
      <c r="AJ534" s="217"/>
    </row>
    <row r="535" spans="1:36" ht="12.75">
      <c r="A535" s="217"/>
      <c r="B535" s="217"/>
      <c r="C535" s="217"/>
      <c r="D535" s="217"/>
      <c r="E535" s="217"/>
      <c r="F535" s="217"/>
      <c r="G535" s="217"/>
      <c r="H535" s="217"/>
      <c r="I535" s="217"/>
      <c r="J535" s="217"/>
      <c r="K535" s="217"/>
      <c r="L535" s="217"/>
      <c r="M535" s="217"/>
      <c r="N535" s="217"/>
      <c r="O535" s="217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  <c r="AA535" s="217"/>
      <c r="AB535" s="217"/>
      <c r="AC535" s="217"/>
      <c r="AD535" s="217"/>
      <c r="AE535" s="217"/>
      <c r="AF535" s="217"/>
      <c r="AG535" s="217"/>
      <c r="AH535" s="217"/>
      <c r="AI535" s="217"/>
      <c r="AJ535" s="217"/>
    </row>
    <row r="536" spans="1:36" ht="12.75">
      <c r="A536" s="217"/>
      <c r="B536" s="217"/>
      <c r="C536" s="217"/>
      <c r="D536" s="217"/>
      <c r="E536" s="217"/>
      <c r="F536" s="217"/>
      <c r="G536" s="217"/>
      <c r="H536" s="217"/>
      <c r="I536" s="217"/>
      <c r="J536" s="217"/>
      <c r="K536" s="217"/>
      <c r="L536" s="217"/>
      <c r="M536" s="217"/>
      <c r="N536" s="217"/>
      <c r="O536" s="217"/>
      <c r="P536" s="217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  <c r="AA536" s="217"/>
      <c r="AB536" s="217"/>
      <c r="AC536" s="217"/>
      <c r="AD536" s="217"/>
      <c r="AE536" s="217"/>
      <c r="AF536" s="217"/>
      <c r="AG536" s="217"/>
      <c r="AH536" s="217"/>
      <c r="AI536" s="217"/>
      <c r="AJ536" s="217"/>
    </row>
    <row r="537" spans="1:36" ht="12.75">
      <c r="A537" s="217"/>
      <c r="B537" s="217"/>
      <c r="C537" s="217"/>
      <c r="D537" s="217"/>
      <c r="E537" s="217"/>
      <c r="F537" s="217"/>
      <c r="G537" s="217"/>
      <c r="H537" s="217"/>
      <c r="I537" s="217"/>
      <c r="J537" s="217"/>
      <c r="K537" s="217"/>
      <c r="L537" s="217"/>
      <c r="M537" s="217"/>
      <c r="N537" s="217"/>
      <c r="O537" s="217"/>
      <c r="P537" s="217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  <c r="AA537" s="217"/>
      <c r="AB537" s="217"/>
      <c r="AC537" s="217"/>
      <c r="AD537" s="217"/>
      <c r="AE537" s="217"/>
      <c r="AF537" s="217"/>
      <c r="AG537" s="217"/>
      <c r="AH537" s="217"/>
      <c r="AI537" s="217"/>
      <c r="AJ537" s="217"/>
    </row>
    <row r="538" spans="1:36" ht="12.75">
      <c r="A538" s="217"/>
      <c r="B538" s="217"/>
      <c r="C538" s="217"/>
      <c r="D538" s="217"/>
      <c r="E538" s="217"/>
      <c r="F538" s="217"/>
      <c r="G538" s="217"/>
      <c r="H538" s="217"/>
      <c r="I538" s="217"/>
      <c r="J538" s="217"/>
      <c r="K538" s="217"/>
      <c r="L538" s="217"/>
      <c r="M538" s="217"/>
      <c r="N538" s="217"/>
      <c r="O538" s="217"/>
      <c r="P538" s="217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  <c r="AA538" s="217"/>
      <c r="AB538" s="217"/>
      <c r="AC538" s="217"/>
      <c r="AD538" s="217"/>
      <c r="AE538" s="217"/>
      <c r="AF538" s="217"/>
      <c r="AG538" s="217"/>
      <c r="AH538" s="217"/>
      <c r="AI538" s="217"/>
      <c r="AJ538" s="217"/>
    </row>
    <row r="539" spans="1:36" ht="12.75">
      <c r="A539" s="217"/>
      <c r="B539" s="217"/>
      <c r="C539" s="217"/>
      <c r="D539" s="217"/>
      <c r="E539" s="217"/>
      <c r="F539" s="217"/>
      <c r="G539" s="217"/>
      <c r="H539" s="217"/>
      <c r="I539" s="217"/>
      <c r="J539" s="217"/>
      <c r="K539" s="217"/>
      <c r="L539" s="217"/>
      <c r="M539" s="217"/>
      <c r="N539" s="217"/>
      <c r="O539" s="217"/>
      <c r="P539" s="217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  <c r="AA539" s="217"/>
      <c r="AB539" s="217"/>
      <c r="AC539" s="217"/>
      <c r="AD539" s="217"/>
      <c r="AE539" s="217"/>
      <c r="AF539" s="217"/>
      <c r="AG539" s="217"/>
      <c r="AH539" s="217"/>
      <c r="AI539" s="217"/>
      <c r="AJ539" s="217"/>
    </row>
    <row r="540" spans="1:36" ht="12.75">
      <c r="A540" s="217"/>
      <c r="B540" s="217"/>
      <c r="C540" s="217"/>
      <c r="D540" s="217"/>
      <c r="E540" s="217"/>
      <c r="F540" s="217"/>
      <c r="G540" s="217"/>
      <c r="H540" s="217"/>
      <c r="I540" s="217"/>
      <c r="J540" s="217"/>
      <c r="K540" s="217"/>
      <c r="L540" s="217"/>
      <c r="M540" s="217"/>
      <c r="N540" s="217"/>
      <c r="O540" s="217"/>
      <c r="P540" s="217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  <c r="AA540" s="217"/>
      <c r="AB540" s="217"/>
      <c r="AC540" s="217"/>
      <c r="AD540" s="217"/>
      <c r="AE540" s="217"/>
      <c r="AF540" s="217"/>
      <c r="AG540" s="217"/>
      <c r="AH540" s="217"/>
      <c r="AI540" s="217"/>
      <c r="AJ540" s="217"/>
    </row>
    <row r="541" spans="1:36" ht="12.75">
      <c r="A541" s="217"/>
      <c r="B541" s="217"/>
      <c r="C541" s="217"/>
      <c r="D541" s="217"/>
      <c r="E541" s="217"/>
      <c r="F541" s="217"/>
      <c r="G541" s="217"/>
      <c r="H541" s="217"/>
      <c r="I541" s="217"/>
      <c r="J541" s="217"/>
      <c r="K541" s="217"/>
      <c r="L541" s="217"/>
      <c r="M541" s="217"/>
      <c r="N541" s="217"/>
      <c r="O541" s="217"/>
      <c r="P541" s="217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  <c r="AA541" s="217"/>
      <c r="AB541" s="217"/>
      <c r="AC541" s="217"/>
      <c r="AD541" s="217"/>
      <c r="AE541" s="217"/>
      <c r="AF541" s="217"/>
      <c r="AG541" s="217"/>
      <c r="AH541" s="217"/>
      <c r="AI541" s="217"/>
      <c r="AJ541" s="217"/>
    </row>
    <row r="542" spans="1:36" ht="12.75">
      <c r="A542" s="217"/>
      <c r="B542" s="217"/>
      <c r="C542" s="217"/>
      <c r="D542" s="217"/>
      <c r="E542" s="217"/>
      <c r="F542" s="217"/>
      <c r="G542" s="217"/>
      <c r="H542" s="217"/>
      <c r="I542" s="217"/>
      <c r="J542" s="217"/>
      <c r="K542" s="217"/>
      <c r="L542" s="217"/>
      <c r="M542" s="217"/>
      <c r="N542" s="217"/>
      <c r="O542" s="217"/>
      <c r="P542" s="217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  <c r="AA542" s="217"/>
      <c r="AB542" s="217"/>
      <c r="AC542" s="217"/>
      <c r="AD542" s="217"/>
      <c r="AE542" s="217"/>
      <c r="AF542" s="217"/>
      <c r="AG542" s="217"/>
      <c r="AH542" s="217"/>
      <c r="AI542" s="217"/>
      <c r="AJ542" s="217"/>
    </row>
    <row r="543" spans="1:36" ht="12.75">
      <c r="A543" s="217"/>
      <c r="B543" s="217"/>
      <c r="C543" s="217"/>
      <c r="D543" s="217"/>
      <c r="E543" s="217"/>
      <c r="F543" s="217"/>
      <c r="G543" s="217"/>
      <c r="H543" s="217"/>
      <c r="I543" s="217"/>
      <c r="J543" s="217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  <c r="AA543" s="217"/>
      <c r="AB543" s="217"/>
      <c r="AC543" s="217"/>
      <c r="AD543" s="217"/>
      <c r="AE543" s="217"/>
      <c r="AF543" s="217"/>
      <c r="AG543" s="217"/>
      <c r="AH543" s="217"/>
      <c r="AI543" s="217"/>
      <c r="AJ543" s="217"/>
    </row>
    <row r="544" spans="1:36" ht="12.75">
      <c r="A544" s="217"/>
      <c r="B544" s="217"/>
      <c r="C544" s="217"/>
      <c r="D544" s="217"/>
      <c r="E544" s="217"/>
      <c r="F544" s="217"/>
      <c r="G544" s="217"/>
      <c r="H544" s="217"/>
      <c r="I544" s="217"/>
      <c r="J544" s="217"/>
      <c r="K544" s="217"/>
      <c r="L544" s="217"/>
      <c r="M544" s="217"/>
      <c r="N544" s="217"/>
      <c r="O544" s="217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  <c r="AB544" s="217"/>
      <c r="AC544" s="217"/>
      <c r="AD544" s="217"/>
      <c r="AE544" s="217"/>
      <c r="AF544" s="217"/>
      <c r="AG544" s="217"/>
      <c r="AH544" s="217"/>
      <c r="AI544" s="217"/>
      <c r="AJ544" s="217"/>
    </row>
    <row r="545" spans="1:36" ht="12.75">
      <c r="A545" s="217"/>
      <c r="B545" s="217"/>
      <c r="C545" s="217"/>
      <c r="D545" s="217"/>
      <c r="E545" s="217"/>
      <c r="F545" s="217"/>
      <c r="G545" s="217"/>
      <c r="H545" s="217"/>
      <c r="I545" s="217"/>
      <c r="J545" s="217"/>
      <c r="K545" s="217"/>
      <c r="L545" s="217"/>
      <c r="M545" s="217"/>
      <c r="N545" s="217"/>
      <c r="O545" s="217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217"/>
    </row>
    <row r="546" spans="1:36" ht="12.75">
      <c r="A546" s="217"/>
      <c r="B546" s="217"/>
      <c r="C546" s="217"/>
      <c r="D546" s="217"/>
      <c r="E546" s="217"/>
      <c r="F546" s="217"/>
      <c r="G546" s="217"/>
      <c r="H546" s="217"/>
      <c r="I546" s="217"/>
      <c r="J546" s="217"/>
      <c r="K546" s="217"/>
      <c r="L546" s="217"/>
      <c r="M546" s="217"/>
      <c r="N546" s="217"/>
      <c r="O546" s="217"/>
      <c r="P546" s="217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  <c r="AA546" s="217"/>
      <c r="AB546" s="217"/>
      <c r="AC546" s="217"/>
      <c r="AD546" s="217"/>
      <c r="AE546" s="217"/>
      <c r="AF546" s="217"/>
      <c r="AG546" s="217"/>
      <c r="AH546" s="217"/>
      <c r="AI546" s="217"/>
      <c r="AJ546" s="217"/>
    </row>
    <row r="547" spans="1:36" ht="12.75">
      <c r="A547" s="217"/>
      <c r="B547" s="217"/>
      <c r="C547" s="217"/>
      <c r="D547" s="217"/>
      <c r="E547" s="217"/>
      <c r="F547" s="217"/>
      <c r="G547" s="217"/>
      <c r="H547" s="217"/>
      <c r="I547" s="217"/>
      <c r="J547" s="217"/>
      <c r="K547" s="217"/>
      <c r="L547" s="217"/>
      <c r="M547" s="217"/>
      <c r="N547" s="217"/>
      <c r="O547" s="217"/>
      <c r="P547" s="217"/>
      <c r="Q547" s="217"/>
      <c r="R547" s="217"/>
      <c r="S547" s="217"/>
      <c r="T547" s="217"/>
      <c r="U547" s="217"/>
      <c r="V547" s="217"/>
      <c r="W547" s="217"/>
      <c r="X547" s="217"/>
      <c r="Y547" s="217"/>
      <c r="Z547" s="217"/>
      <c r="AA547" s="217"/>
      <c r="AB547" s="217"/>
      <c r="AC547" s="217"/>
      <c r="AD547" s="217"/>
      <c r="AE547" s="217"/>
      <c r="AF547" s="217"/>
      <c r="AG547" s="217"/>
      <c r="AH547" s="217"/>
      <c r="AI547" s="217"/>
      <c r="AJ547" s="217"/>
    </row>
    <row r="548" spans="1:36" ht="12.75">
      <c r="A548" s="217"/>
      <c r="B548" s="217"/>
      <c r="C548" s="217"/>
      <c r="D548" s="217"/>
      <c r="E548" s="217"/>
      <c r="F548" s="217"/>
      <c r="G548" s="217"/>
      <c r="H548" s="217"/>
      <c r="I548" s="217"/>
      <c r="J548" s="217"/>
      <c r="K548" s="217"/>
      <c r="L548" s="217"/>
      <c r="M548" s="217"/>
      <c r="N548" s="217"/>
      <c r="O548" s="217"/>
      <c r="P548" s="217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  <c r="AA548" s="217"/>
      <c r="AB548" s="217"/>
      <c r="AC548" s="217"/>
      <c r="AD548" s="217"/>
      <c r="AE548" s="217"/>
      <c r="AF548" s="217"/>
      <c r="AG548" s="217"/>
      <c r="AH548" s="217"/>
      <c r="AI548" s="217"/>
      <c r="AJ548" s="217"/>
    </row>
    <row r="549" spans="1:36" ht="12.75">
      <c r="A549" s="217"/>
      <c r="B549" s="217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</row>
    <row r="550" spans="1:36" ht="12.75">
      <c r="A550" s="217"/>
      <c r="B550" s="217"/>
      <c r="C550" s="217"/>
      <c r="D550" s="217"/>
      <c r="E550" s="217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</row>
    <row r="551" spans="1:36" ht="12.75">
      <c r="A551" s="217"/>
      <c r="B551" s="217"/>
      <c r="C551" s="217"/>
      <c r="D551" s="217"/>
      <c r="E551" s="217"/>
      <c r="F551" s="217"/>
      <c r="G551" s="217"/>
      <c r="H551" s="217"/>
      <c r="I551" s="217"/>
      <c r="J551" s="217"/>
      <c r="K551" s="217"/>
      <c r="L551" s="217"/>
      <c r="M551" s="217"/>
      <c r="N551" s="217"/>
      <c r="O551" s="217"/>
      <c r="P551" s="217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  <c r="AA551" s="217"/>
      <c r="AB551" s="217"/>
      <c r="AC551" s="217"/>
      <c r="AD551" s="217"/>
      <c r="AE551" s="217"/>
      <c r="AF551" s="217"/>
      <c r="AG551" s="217"/>
      <c r="AH551" s="217"/>
      <c r="AI551" s="217"/>
      <c r="AJ551" s="217"/>
    </row>
    <row r="552" spans="1:36" ht="12.75">
      <c r="A552" s="217"/>
      <c r="B552" s="217"/>
      <c r="C552" s="217"/>
      <c r="D552" s="217"/>
      <c r="E552" s="217"/>
      <c r="F552" s="217"/>
      <c r="G552" s="217"/>
      <c r="H552" s="217"/>
      <c r="I552" s="217"/>
      <c r="J552" s="217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  <c r="AA552" s="217"/>
      <c r="AB552" s="217"/>
      <c r="AC552" s="217"/>
      <c r="AD552" s="217"/>
      <c r="AE552" s="217"/>
      <c r="AF552" s="217"/>
      <c r="AG552" s="217"/>
      <c r="AH552" s="217"/>
      <c r="AI552" s="217"/>
      <c r="AJ552" s="217"/>
    </row>
    <row r="553" spans="1:36" ht="12.75">
      <c r="A553" s="217"/>
      <c r="B553" s="217"/>
      <c r="C553" s="217"/>
      <c r="D553" s="217"/>
      <c r="E553" s="217"/>
      <c r="F553" s="217"/>
      <c r="G553" s="217"/>
      <c r="H553" s="217"/>
      <c r="I553" s="217"/>
      <c r="J553" s="217"/>
      <c r="K553" s="217"/>
      <c r="L553" s="217"/>
      <c r="M553" s="217"/>
      <c r="N553" s="217"/>
      <c r="O553" s="217"/>
      <c r="P553" s="217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  <c r="AA553" s="217"/>
      <c r="AB553" s="217"/>
      <c r="AC553" s="217"/>
      <c r="AD553" s="217"/>
      <c r="AE553" s="217"/>
      <c r="AF553" s="217"/>
      <c r="AG553" s="217"/>
      <c r="AH553" s="217"/>
      <c r="AI553" s="217"/>
      <c r="AJ553" s="217"/>
    </row>
    <row r="554" spans="1:36" ht="12.75">
      <c r="A554" s="217"/>
      <c r="B554" s="217"/>
      <c r="C554" s="217"/>
      <c r="D554" s="217"/>
      <c r="E554" s="217"/>
      <c r="F554" s="217"/>
      <c r="G554" s="217"/>
      <c r="H554" s="217"/>
      <c r="I554" s="217"/>
      <c r="J554" s="217"/>
      <c r="K554" s="217"/>
      <c r="L554" s="217"/>
      <c r="M554" s="217"/>
      <c r="N554" s="217"/>
      <c r="O554" s="217"/>
      <c r="P554" s="217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  <c r="AA554" s="217"/>
      <c r="AB554" s="217"/>
      <c r="AC554" s="217"/>
      <c r="AD554" s="217"/>
      <c r="AE554" s="217"/>
      <c r="AF554" s="217"/>
      <c r="AG554" s="217"/>
      <c r="AH554" s="217"/>
      <c r="AI554" s="217"/>
      <c r="AJ554" s="217"/>
    </row>
    <row r="555" spans="1:36" ht="12.75">
      <c r="A555" s="217"/>
      <c r="B555" s="217"/>
      <c r="C555" s="217"/>
      <c r="D555" s="217"/>
      <c r="E555" s="217"/>
      <c r="F555" s="217"/>
      <c r="G555" s="217"/>
      <c r="H555" s="217"/>
      <c r="I555" s="217"/>
      <c r="J555" s="217"/>
      <c r="K555" s="217"/>
      <c r="L555" s="217"/>
      <c r="M555" s="217"/>
      <c r="N555" s="217"/>
      <c r="O555" s="217"/>
      <c r="P555" s="217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  <c r="AA555" s="217"/>
      <c r="AB555" s="217"/>
      <c r="AC555" s="217"/>
      <c r="AD555" s="217"/>
      <c r="AE555" s="217"/>
      <c r="AF555" s="217"/>
      <c r="AG555" s="217"/>
      <c r="AH555" s="217"/>
      <c r="AI555" s="217"/>
      <c r="AJ555" s="217"/>
    </row>
    <row r="556" spans="1:36" ht="12.75">
      <c r="A556" s="217"/>
      <c r="B556" s="217"/>
      <c r="C556" s="217"/>
      <c r="D556" s="217"/>
      <c r="E556" s="217"/>
      <c r="F556" s="217"/>
      <c r="G556" s="217"/>
      <c r="H556" s="217"/>
      <c r="I556" s="217"/>
      <c r="J556" s="217"/>
      <c r="K556" s="217"/>
      <c r="L556" s="217"/>
      <c r="M556" s="217"/>
      <c r="N556" s="217"/>
      <c r="O556" s="217"/>
      <c r="P556" s="217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  <c r="AA556" s="217"/>
      <c r="AB556" s="217"/>
      <c r="AC556" s="217"/>
      <c r="AD556" s="217"/>
      <c r="AE556" s="217"/>
      <c r="AF556" s="217"/>
      <c r="AG556" s="217"/>
      <c r="AH556" s="217"/>
      <c r="AI556" s="217"/>
      <c r="AJ556" s="217"/>
    </row>
    <row r="557" spans="1:36" ht="12.75">
      <c r="A557" s="217"/>
      <c r="B557" s="217"/>
      <c r="C557" s="217"/>
      <c r="D557" s="217"/>
      <c r="E557" s="217"/>
      <c r="F557" s="217"/>
      <c r="G557" s="217"/>
      <c r="H557" s="217"/>
      <c r="I557" s="217"/>
      <c r="J557" s="217"/>
      <c r="K557" s="217"/>
      <c r="L557" s="217"/>
      <c r="M557" s="217"/>
      <c r="N557" s="217"/>
      <c r="O557" s="217"/>
      <c r="P557" s="217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  <c r="AA557" s="217"/>
      <c r="AB557" s="217"/>
      <c r="AC557" s="217"/>
      <c r="AD557" s="217"/>
      <c r="AE557" s="217"/>
      <c r="AF557" s="217"/>
      <c r="AG557" s="217"/>
      <c r="AH557" s="217"/>
      <c r="AI557" s="217"/>
      <c r="AJ557" s="217"/>
    </row>
    <row r="558" spans="1:36" ht="12.75">
      <c r="A558" s="217"/>
      <c r="B558" s="217"/>
      <c r="C558" s="217"/>
      <c r="D558" s="217"/>
      <c r="E558" s="217"/>
      <c r="F558" s="217"/>
      <c r="G558" s="217"/>
      <c r="H558" s="217"/>
      <c r="I558" s="217"/>
      <c r="J558" s="217"/>
      <c r="K558" s="217"/>
      <c r="L558" s="217"/>
      <c r="M558" s="217"/>
      <c r="N558" s="217"/>
      <c r="O558" s="217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  <c r="AA558" s="217"/>
      <c r="AB558" s="217"/>
      <c r="AC558" s="217"/>
      <c r="AD558" s="217"/>
      <c r="AE558" s="217"/>
      <c r="AF558" s="217"/>
      <c r="AG558" s="217"/>
      <c r="AH558" s="217"/>
      <c r="AI558" s="217"/>
      <c r="AJ558" s="217"/>
    </row>
    <row r="559" spans="1:36" ht="12.75">
      <c r="A559" s="217"/>
      <c r="B559" s="217"/>
      <c r="C559" s="217"/>
      <c r="D559" s="217"/>
      <c r="E559" s="217"/>
      <c r="F559" s="217"/>
      <c r="G559" s="217"/>
      <c r="H559" s="217"/>
      <c r="I559" s="217"/>
      <c r="J559" s="217"/>
      <c r="K559" s="217"/>
      <c r="L559" s="217"/>
      <c r="M559" s="217"/>
      <c r="N559" s="217"/>
      <c r="O559" s="217"/>
      <c r="P559" s="217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  <c r="AA559" s="217"/>
      <c r="AB559" s="217"/>
      <c r="AC559" s="217"/>
      <c r="AD559" s="217"/>
      <c r="AE559" s="217"/>
      <c r="AF559" s="217"/>
      <c r="AG559" s="217"/>
      <c r="AH559" s="217"/>
      <c r="AI559" s="217"/>
      <c r="AJ559" s="217"/>
    </row>
    <row r="560" spans="1:36" ht="12.75">
      <c r="A560" s="217"/>
      <c r="B560" s="217"/>
      <c r="C560" s="217"/>
      <c r="D560" s="217"/>
      <c r="E560" s="217"/>
      <c r="F560" s="217"/>
      <c r="G560" s="217"/>
      <c r="H560" s="217"/>
      <c r="I560" s="217"/>
      <c r="J560" s="217"/>
      <c r="K560" s="217"/>
      <c r="L560" s="217"/>
      <c r="M560" s="217"/>
      <c r="N560" s="217"/>
      <c r="O560" s="217"/>
      <c r="P560" s="217"/>
      <c r="Q560" s="217"/>
      <c r="R560" s="217"/>
      <c r="S560" s="217"/>
      <c r="T560" s="217"/>
      <c r="U560" s="217"/>
      <c r="V560" s="217"/>
      <c r="W560" s="217"/>
      <c r="X560" s="217"/>
      <c r="Y560" s="217"/>
      <c r="Z560" s="217"/>
      <c r="AA560" s="217"/>
      <c r="AB560" s="217"/>
      <c r="AC560" s="217"/>
      <c r="AD560" s="217"/>
      <c r="AE560" s="217"/>
      <c r="AF560" s="217"/>
      <c r="AG560" s="217"/>
      <c r="AH560" s="217"/>
      <c r="AI560" s="217"/>
      <c r="AJ560" s="217"/>
    </row>
    <row r="561" spans="1:36" ht="12.75">
      <c r="A561" s="217"/>
      <c r="B561" s="217"/>
      <c r="C561" s="217"/>
      <c r="D561" s="217"/>
      <c r="E561" s="217"/>
      <c r="F561" s="217"/>
      <c r="G561" s="217"/>
      <c r="H561" s="217"/>
      <c r="I561" s="217"/>
      <c r="J561" s="217"/>
      <c r="K561" s="217"/>
      <c r="L561" s="217"/>
      <c r="M561" s="217"/>
      <c r="N561" s="217"/>
      <c r="O561" s="217"/>
      <c r="P561" s="217"/>
      <c r="Q561" s="217"/>
      <c r="R561" s="217"/>
      <c r="S561" s="217"/>
      <c r="T561" s="217"/>
      <c r="U561" s="217"/>
      <c r="V561" s="217"/>
      <c r="W561" s="217"/>
      <c r="X561" s="217"/>
      <c r="Y561" s="217"/>
      <c r="Z561" s="217"/>
      <c r="AA561" s="217"/>
      <c r="AB561" s="217"/>
      <c r="AC561" s="217"/>
      <c r="AD561" s="217"/>
      <c r="AE561" s="217"/>
      <c r="AF561" s="217"/>
      <c r="AG561" s="217"/>
      <c r="AH561" s="217"/>
      <c r="AI561" s="217"/>
      <c r="AJ561" s="217"/>
    </row>
    <row r="562" spans="1:36" ht="12.75">
      <c r="A562" s="217"/>
      <c r="B562" s="217"/>
      <c r="C562" s="217"/>
      <c r="D562" s="217"/>
      <c r="E562" s="217"/>
      <c r="F562" s="217"/>
      <c r="G562" s="217"/>
      <c r="H562" s="217"/>
      <c r="I562" s="217"/>
      <c r="J562" s="217"/>
      <c r="K562" s="217"/>
      <c r="L562" s="217"/>
      <c r="M562" s="217"/>
      <c r="N562" s="217"/>
      <c r="O562" s="217"/>
      <c r="P562" s="217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217"/>
    </row>
    <row r="563" spans="1:36" ht="12.75">
      <c r="A563" s="217"/>
      <c r="B563" s="217"/>
      <c r="C563" s="217"/>
      <c r="D563" s="217"/>
      <c r="E563" s="217"/>
      <c r="F563" s="217"/>
      <c r="G563" s="217"/>
      <c r="H563" s="217"/>
      <c r="I563" s="217"/>
      <c r="J563" s="217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  <c r="AA563" s="217"/>
      <c r="AB563" s="217"/>
      <c r="AC563" s="217"/>
      <c r="AD563" s="217"/>
      <c r="AE563" s="217"/>
      <c r="AF563" s="217"/>
      <c r="AG563" s="217"/>
      <c r="AH563" s="217"/>
      <c r="AI563" s="217"/>
      <c r="AJ563" s="217"/>
    </row>
    <row r="564" spans="1:36" ht="12.75">
      <c r="A564" s="217"/>
      <c r="B564" s="217"/>
      <c r="C564" s="217"/>
      <c r="D564" s="217"/>
      <c r="E564" s="217"/>
      <c r="F564" s="217"/>
      <c r="G564" s="217"/>
      <c r="H564" s="217"/>
      <c r="I564" s="217"/>
      <c r="J564" s="217"/>
      <c r="K564" s="217"/>
      <c r="L564" s="217"/>
      <c r="M564" s="217"/>
      <c r="N564" s="217"/>
      <c r="O564" s="217"/>
      <c r="P564" s="217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  <c r="AA564" s="217"/>
      <c r="AB564" s="217"/>
      <c r="AC564" s="217"/>
      <c r="AD564" s="217"/>
      <c r="AE564" s="217"/>
      <c r="AF564" s="217"/>
      <c r="AG564" s="217"/>
      <c r="AH564" s="217"/>
      <c r="AI564" s="217"/>
      <c r="AJ564" s="217"/>
    </row>
    <row r="565" spans="1:36" ht="12.75">
      <c r="A565" s="217"/>
      <c r="B565" s="217"/>
      <c r="C565" s="217"/>
      <c r="D565" s="217"/>
      <c r="E565" s="217"/>
      <c r="F565" s="217"/>
      <c r="G565" s="217"/>
      <c r="H565" s="217"/>
      <c r="I565" s="217"/>
      <c r="J565" s="217"/>
      <c r="K565" s="217"/>
      <c r="L565" s="217"/>
      <c r="M565" s="217"/>
      <c r="N565" s="217"/>
      <c r="O565" s="217"/>
      <c r="P565" s="217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  <c r="AA565" s="217"/>
      <c r="AB565" s="217"/>
      <c r="AC565" s="217"/>
      <c r="AD565" s="217"/>
      <c r="AE565" s="217"/>
      <c r="AF565" s="217"/>
      <c r="AG565" s="217"/>
      <c r="AH565" s="217"/>
      <c r="AI565" s="217"/>
      <c r="AJ565" s="217"/>
    </row>
    <row r="566" spans="1:36" ht="12.75">
      <c r="A566" s="217"/>
      <c r="B566" s="217"/>
      <c r="C566" s="217"/>
      <c r="D566" s="217"/>
      <c r="E566" s="217"/>
      <c r="F566" s="217"/>
      <c r="G566" s="217"/>
      <c r="H566" s="217"/>
      <c r="I566" s="217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  <c r="X566" s="217"/>
      <c r="Y566" s="217"/>
      <c r="Z566" s="217"/>
      <c r="AA566" s="217"/>
      <c r="AB566" s="217"/>
      <c r="AC566" s="217"/>
      <c r="AD566" s="217"/>
      <c r="AE566" s="217"/>
      <c r="AF566" s="217"/>
      <c r="AG566" s="217"/>
      <c r="AH566" s="217"/>
      <c r="AI566" s="217"/>
      <c r="AJ566" s="217"/>
    </row>
    <row r="567" spans="1:36" ht="12.75">
      <c r="A567" s="217"/>
      <c r="B567" s="217"/>
      <c r="C567" s="217"/>
      <c r="D567" s="217"/>
      <c r="E567" s="217"/>
      <c r="F567" s="217"/>
      <c r="G567" s="217"/>
      <c r="H567" s="217"/>
      <c r="I567" s="217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217"/>
      <c r="W567" s="217"/>
      <c r="X567" s="217"/>
      <c r="Y567" s="217"/>
      <c r="Z567" s="217"/>
      <c r="AA567" s="217"/>
      <c r="AB567" s="217"/>
      <c r="AC567" s="217"/>
      <c r="AD567" s="217"/>
      <c r="AE567" s="217"/>
      <c r="AF567" s="217"/>
      <c r="AG567" s="217"/>
      <c r="AH567" s="217"/>
      <c r="AI567" s="217"/>
      <c r="AJ567" s="217"/>
    </row>
    <row r="568" spans="1:36" ht="12.75">
      <c r="A568" s="217"/>
      <c r="B568" s="217"/>
      <c r="C568" s="217"/>
      <c r="D568" s="217"/>
      <c r="E568" s="217"/>
      <c r="F568" s="217"/>
      <c r="G568" s="217"/>
      <c r="H568" s="217"/>
      <c r="I568" s="217"/>
      <c r="J568" s="217"/>
      <c r="K568" s="217"/>
      <c r="L568" s="217"/>
      <c r="M568" s="217"/>
      <c r="N568" s="217"/>
      <c r="O568" s="217"/>
      <c r="P568" s="217"/>
      <c r="Q568" s="217"/>
      <c r="R568" s="217"/>
      <c r="S568" s="217"/>
      <c r="T568" s="217"/>
      <c r="U568" s="217"/>
      <c r="V568" s="217"/>
      <c r="W568" s="217"/>
      <c r="X568" s="217"/>
      <c r="Y568" s="217"/>
      <c r="Z568" s="217"/>
      <c r="AA568" s="217"/>
      <c r="AB568" s="217"/>
      <c r="AC568" s="217"/>
      <c r="AD568" s="217"/>
      <c r="AE568" s="217"/>
      <c r="AF568" s="217"/>
      <c r="AG568" s="217"/>
      <c r="AH568" s="217"/>
      <c r="AI568" s="217"/>
      <c r="AJ568" s="217"/>
    </row>
    <row r="569" spans="1:36" ht="12.75">
      <c r="A569" s="217"/>
      <c r="B569" s="217"/>
      <c r="C569" s="217"/>
      <c r="D569" s="217"/>
      <c r="E569" s="217"/>
      <c r="F569" s="217"/>
      <c r="G569" s="217"/>
      <c r="H569" s="217"/>
      <c r="I569" s="217"/>
      <c r="J569" s="217"/>
      <c r="K569" s="217"/>
      <c r="L569" s="217"/>
      <c r="M569" s="217"/>
      <c r="N569" s="217"/>
      <c r="O569" s="217"/>
      <c r="P569" s="217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/>
      <c r="AA569" s="217"/>
      <c r="AB569" s="217"/>
      <c r="AC569" s="217"/>
      <c r="AD569" s="217"/>
      <c r="AE569" s="217"/>
      <c r="AF569" s="217"/>
      <c r="AG569" s="217"/>
      <c r="AH569" s="217"/>
      <c r="AI569" s="217"/>
      <c r="AJ569" s="217"/>
    </row>
    <row r="570" spans="1:36" ht="12.75">
      <c r="A570" s="217"/>
      <c r="B570" s="217"/>
      <c r="C570" s="217"/>
      <c r="D570" s="217"/>
      <c r="E570" s="217"/>
      <c r="F570" s="217"/>
      <c r="G570" s="217"/>
      <c r="H570" s="217"/>
      <c r="I570" s="217"/>
      <c r="J570" s="217"/>
      <c r="K570" s="217"/>
      <c r="L570" s="217"/>
      <c r="M570" s="217"/>
      <c r="N570" s="217"/>
      <c r="O570" s="217"/>
      <c r="P570" s="217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  <c r="AA570" s="217"/>
      <c r="AB570" s="217"/>
      <c r="AC570" s="217"/>
      <c r="AD570" s="217"/>
      <c r="AE570" s="217"/>
      <c r="AF570" s="217"/>
      <c r="AG570" s="217"/>
      <c r="AH570" s="217"/>
      <c r="AI570" s="217"/>
      <c r="AJ570" s="217"/>
    </row>
    <row r="571" spans="1:36" ht="12.75">
      <c r="A571" s="217"/>
      <c r="B571" s="217"/>
      <c r="C571" s="217"/>
      <c r="D571" s="217"/>
      <c r="E571" s="217"/>
      <c r="F571" s="217"/>
      <c r="G571" s="217"/>
      <c r="H571" s="217"/>
      <c r="I571" s="217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  <c r="AA571" s="217"/>
      <c r="AB571" s="217"/>
      <c r="AC571" s="217"/>
      <c r="AD571" s="217"/>
      <c r="AE571" s="217"/>
      <c r="AF571" s="217"/>
      <c r="AG571" s="217"/>
      <c r="AH571" s="217"/>
      <c r="AI571" s="217"/>
      <c r="AJ571" s="217"/>
    </row>
    <row r="572" spans="1:36" ht="12.75">
      <c r="A572" s="217"/>
      <c r="B572" s="217"/>
      <c r="C572" s="217"/>
      <c r="D572" s="217"/>
      <c r="E572" s="217"/>
      <c r="F572" s="217"/>
      <c r="G572" s="217"/>
      <c r="H572" s="217"/>
      <c r="I572" s="217"/>
      <c r="J572" s="217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  <c r="AA572" s="217"/>
      <c r="AB572" s="217"/>
      <c r="AC572" s="217"/>
      <c r="AD572" s="217"/>
      <c r="AE572" s="217"/>
      <c r="AF572" s="217"/>
      <c r="AG572" s="217"/>
      <c r="AH572" s="217"/>
      <c r="AI572" s="217"/>
      <c r="AJ572" s="217"/>
    </row>
    <row r="573" spans="1:36" ht="12.75">
      <c r="A573" s="217"/>
      <c r="B573" s="217"/>
      <c r="C573" s="217"/>
      <c r="D573" s="217"/>
      <c r="E573" s="217"/>
      <c r="F573" s="217"/>
      <c r="G573" s="217"/>
      <c r="H573" s="217"/>
      <c r="I573" s="217"/>
      <c r="J573" s="217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  <c r="AA573" s="217"/>
      <c r="AB573" s="217"/>
      <c r="AC573" s="217"/>
      <c r="AD573" s="217"/>
      <c r="AE573" s="217"/>
      <c r="AF573" s="217"/>
      <c r="AG573" s="217"/>
      <c r="AH573" s="217"/>
      <c r="AI573" s="217"/>
      <c r="AJ573" s="217"/>
    </row>
    <row r="574" spans="1:36" ht="12.75">
      <c r="A574" s="217"/>
      <c r="B574" s="217"/>
      <c r="C574" s="217"/>
      <c r="D574" s="217"/>
      <c r="E574" s="217"/>
      <c r="F574" s="217"/>
      <c r="G574" s="217"/>
      <c r="H574" s="217"/>
      <c r="I574" s="217"/>
      <c r="J574" s="217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  <c r="AA574" s="217"/>
      <c r="AB574" s="217"/>
      <c r="AC574" s="217"/>
      <c r="AD574" s="217"/>
      <c r="AE574" s="217"/>
      <c r="AF574" s="217"/>
      <c r="AG574" s="217"/>
      <c r="AH574" s="217"/>
      <c r="AI574" s="217"/>
      <c r="AJ574" s="217"/>
    </row>
    <row r="575" spans="1:36" ht="12.75">
      <c r="A575" s="217"/>
      <c r="B575" s="217"/>
      <c r="C575" s="217"/>
      <c r="D575" s="217"/>
      <c r="E575" s="217"/>
      <c r="F575" s="217"/>
      <c r="G575" s="217"/>
      <c r="H575" s="217"/>
      <c r="I575" s="217"/>
      <c r="J575" s="217"/>
      <c r="K575" s="217"/>
      <c r="L575" s="217"/>
      <c r="M575" s="217"/>
      <c r="N575" s="217"/>
      <c r="O575" s="217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  <c r="AA575" s="217"/>
      <c r="AB575" s="217"/>
      <c r="AC575" s="217"/>
      <c r="AD575" s="217"/>
      <c r="AE575" s="217"/>
      <c r="AF575" s="217"/>
      <c r="AG575" s="217"/>
      <c r="AH575" s="217"/>
      <c r="AI575" s="217"/>
      <c r="AJ575" s="217"/>
    </row>
    <row r="576" spans="1:36" ht="12.75">
      <c r="A576" s="217"/>
      <c r="B576" s="217"/>
      <c r="C576" s="217"/>
      <c r="D576" s="217"/>
      <c r="E576" s="217"/>
      <c r="F576" s="217"/>
      <c r="G576" s="217"/>
      <c r="H576" s="217"/>
      <c r="I576" s="217"/>
      <c r="J576" s="217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  <c r="AA576" s="217"/>
      <c r="AB576" s="217"/>
      <c r="AC576" s="217"/>
      <c r="AD576" s="217"/>
      <c r="AE576" s="217"/>
      <c r="AF576" s="217"/>
      <c r="AG576" s="217"/>
      <c r="AH576" s="217"/>
      <c r="AI576" s="217"/>
      <c r="AJ576" s="217"/>
    </row>
    <row r="577" spans="1:36" ht="12.75">
      <c r="A577" s="217"/>
      <c r="B577" s="217"/>
      <c r="C577" s="217"/>
      <c r="D577" s="217"/>
      <c r="E577" s="217"/>
      <c r="F577" s="217"/>
      <c r="G577" s="217"/>
      <c r="H577" s="217"/>
      <c r="I577" s="217"/>
      <c r="J577" s="217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  <c r="AA577" s="217"/>
      <c r="AB577" s="217"/>
      <c r="AC577" s="217"/>
      <c r="AD577" s="217"/>
      <c r="AE577" s="217"/>
      <c r="AF577" s="217"/>
      <c r="AG577" s="217"/>
      <c r="AH577" s="217"/>
      <c r="AI577" s="217"/>
      <c r="AJ577" s="217"/>
    </row>
    <row r="578" spans="1:36" ht="12.75">
      <c r="A578" s="217"/>
      <c r="B578" s="217"/>
      <c r="C578" s="217"/>
      <c r="D578" s="217"/>
      <c r="E578" s="217"/>
      <c r="F578" s="217"/>
      <c r="G578" s="217"/>
      <c r="H578" s="217"/>
      <c r="I578" s="217"/>
      <c r="J578" s="217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  <c r="AA578" s="217"/>
      <c r="AB578" s="217"/>
      <c r="AC578" s="217"/>
      <c r="AD578" s="217"/>
      <c r="AE578" s="217"/>
      <c r="AF578" s="217"/>
      <c r="AG578" s="217"/>
      <c r="AH578" s="217"/>
      <c r="AI578" s="217"/>
      <c r="AJ578" s="217"/>
    </row>
    <row r="579" spans="1:36" ht="12.75">
      <c r="A579" s="217"/>
      <c r="B579" s="217"/>
      <c r="C579" s="217"/>
      <c r="D579" s="217"/>
      <c r="E579" s="217"/>
      <c r="F579" s="217"/>
      <c r="G579" s="217"/>
      <c r="H579" s="217"/>
      <c r="I579" s="217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  <c r="AB579" s="217"/>
      <c r="AC579" s="217"/>
      <c r="AD579" s="217"/>
      <c r="AE579" s="217"/>
      <c r="AF579" s="217"/>
      <c r="AG579" s="217"/>
      <c r="AH579" s="217"/>
      <c r="AI579" s="217"/>
      <c r="AJ579" s="217"/>
    </row>
    <row r="580" spans="1:36" ht="12.75">
      <c r="A580" s="217"/>
      <c r="B580" s="217"/>
      <c r="C580" s="217"/>
      <c r="D580" s="217"/>
      <c r="E580" s="217"/>
      <c r="F580" s="217"/>
      <c r="G580" s="217"/>
      <c r="H580" s="217"/>
      <c r="I580" s="217"/>
      <c r="J580" s="217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  <c r="AA580" s="217"/>
      <c r="AB580" s="217"/>
      <c r="AC580" s="217"/>
      <c r="AD580" s="217"/>
      <c r="AE580" s="217"/>
      <c r="AF580" s="217"/>
      <c r="AG580" s="217"/>
      <c r="AH580" s="217"/>
      <c r="AI580" s="217"/>
      <c r="AJ580" s="217"/>
    </row>
    <row r="581" spans="1:36" ht="12.75">
      <c r="A581" s="217"/>
      <c r="B581" s="217"/>
      <c r="C581" s="217"/>
      <c r="D581" s="217"/>
      <c r="E581" s="217"/>
      <c r="F581" s="217"/>
      <c r="G581" s="217"/>
      <c r="H581" s="217"/>
      <c r="I581" s="217"/>
      <c r="J581" s="217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  <c r="AA581" s="217"/>
      <c r="AB581" s="217"/>
      <c r="AC581" s="217"/>
      <c r="AD581" s="217"/>
      <c r="AE581" s="217"/>
      <c r="AF581" s="217"/>
      <c r="AG581" s="217"/>
      <c r="AH581" s="217"/>
      <c r="AI581" s="217"/>
      <c r="AJ581" s="217"/>
    </row>
    <row r="582" spans="1:36" ht="12.75">
      <c r="A582" s="217"/>
      <c r="B582" s="217"/>
      <c r="C582" s="217"/>
      <c r="D582" s="217"/>
      <c r="E582" s="217"/>
      <c r="F582" s="217"/>
      <c r="G582" s="217"/>
      <c r="H582" s="217"/>
      <c r="I582" s="217"/>
      <c r="J582" s="217"/>
      <c r="K582" s="217"/>
      <c r="L582" s="217"/>
      <c r="M582" s="217"/>
      <c r="N582" s="217"/>
      <c r="O582" s="217"/>
      <c r="P582" s="217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  <c r="AA582" s="217"/>
      <c r="AB582" s="217"/>
      <c r="AC582" s="217"/>
      <c r="AD582" s="217"/>
      <c r="AE582" s="217"/>
      <c r="AF582" s="217"/>
      <c r="AG582" s="217"/>
      <c r="AH582" s="217"/>
      <c r="AI582" s="217"/>
      <c r="AJ582" s="217"/>
    </row>
    <row r="583" spans="1:36" ht="12.75">
      <c r="A583" s="217"/>
      <c r="B583" s="217"/>
      <c r="C583" s="217"/>
      <c r="D583" s="217"/>
      <c r="E583" s="217"/>
      <c r="F583" s="217"/>
      <c r="G583" s="217"/>
      <c r="H583" s="217"/>
      <c r="I583" s="217"/>
      <c r="J583" s="217"/>
      <c r="K583" s="217"/>
      <c r="L583" s="217"/>
      <c r="M583" s="217"/>
      <c r="N583" s="217"/>
      <c r="O583" s="217"/>
      <c r="P583" s="21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  <c r="AA583" s="217"/>
      <c r="AB583" s="217"/>
      <c r="AC583" s="217"/>
      <c r="AD583" s="217"/>
      <c r="AE583" s="217"/>
      <c r="AF583" s="217"/>
      <c r="AG583" s="217"/>
      <c r="AH583" s="217"/>
      <c r="AI583" s="217"/>
      <c r="AJ583" s="217"/>
    </row>
    <row r="584" spans="1:36" ht="12.75">
      <c r="A584" s="217"/>
      <c r="B584" s="217"/>
      <c r="C584" s="217"/>
      <c r="D584" s="217"/>
      <c r="E584" s="217"/>
      <c r="F584" s="217"/>
      <c r="G584" s="217"/>
      <c r="H584" s="217"/>
      <c r="I584" s="217"/>
      <c r="J584" s="217"/>
      <c r="K584" s="217"/>
      <c r="L584" s="217"/>
      <c r="M584" s="217"/>
      <c r="N584" s="217"/>
      <c r="O584" s="217"/>
      <c r="P584" s="217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  <c r="AA584" s="217"/>
      <c r="AB584" s="217"/>
      <c r="AC584" s="217"/>
      <c r="AD584" s="217"/>
      <c r="AE584" s="217"/>
      <c r="AF584" s="217"/>
      <c r="AG584" s="217"/>
      <c r="AH584" s="217"/>
      <c r="AI584" s="217"/>
      <c r="AJ584" s="217"/>
    </row>
    <row r="585" spans="1:36" ht="12.75">
      <c r="A585" s="217"/>
      <c r="B585" s="217"/>
      <c r="C585" s="217"/>
      <c r="D585" s="217"/>
      <c r="E585" s="217"/>
      <c r="F585" s="217"/>
      <c r="G585" s="217"/>
      <c r="H585" s="217"/>
      <c r="I585" s="217"/>
      <c r="J585" s="217"/>
      <c r="K585" s="217"/>
      <c r="L585" s="217"/>
      <c r="M585" s="217"/>
      <c r="N585" s="217"/>
      <c r="O585" s="217"/>
      <c r="P585" s="217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  <c r="AA585" s="217"/>
      <c r="AB585" s="217"/>
      <c r="AC585" s="217"/>
      <c r="AD585" s="217"/>
      <c r="AE585" s="217"/>
      <c r="AF585" s="217"/>
      <c r="AG585" s="217"/>
      <c r="AH585" s="217"/>
      <c r="AI585" s="217"/>
      <c r="AJ585" s="217"/>
    </row>
    <row r="586" spans="1:36" ht="12.75">
      <c r="A586" s="217"/>
      <c r="B586" s="217"/>
      <c r="C586" s="217"/>
      <c r="D586" s="217"/>
      <c r="E586" s="217"/>
      <c r="F586" s="217"/>
      <c r="G586" s="217"/>
      <c r="H586" s="217"/>
      <c r="I586" s="217"/>
      <c r="J586" s="217"/>
      <c r="K586" s="217"/>
      <c r="L586" s="217"/>
      <c r="M586" s="217"/>
      <c r="N586" s="217"/>
      <c r="O586" s="217"/>
      <c r="P586" s="217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  <c r="AA586" s="217"/>
      <c r="AB586" s="217"/>
      <c r="AC586" s="217"/>
      <c r="AD586" s="217"/>
      <c r="AE586" s="217"/>
      <c r="AF586" s="217"/>
      <c r="AG586" s="217"/>
      <c r="AH586" s="217"/>
      <c r="AI586" s="217"/>
      <c r="AJ586" s="217"/>
    </row>
    <row r="587" spans="1:36" ht="12.75">
      <c r="A587" s="217"/>
      <c r="B587" s="217"/>
      <c r="C587" s="217"/>
      <c r="D587" s="217"/>
      <c r="E587" s="217"/>
      <c r="F587" s="217"/>
      <c r="G587" s="217"/>
      <c r="H587" s="217"/>
      <c r="I587" s="217"/>
      <c r="J587" s="217"/>
      <c r="K587" s="217"/>
      <c r="L587" s="217"/>
      <c r="M587" s="217"/>
      <c r="N587" s="217"/>
      <c r="O587" s="217"/>
      <c r="P587" s="217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  <c r="AA587" s="217"/>
      <c r="AB587" s="217"/>
      <c r="AC587" s="217"/>
      <c r="AD587" s="217"/>
      <c r="AE587" s="217"/>
      <c r="AF587" s="217"/>
      <c r="AG587" s="217"/>
      <c r="AH587" s="217"/>
      <c r="AI587" s="217"/>
      <c r="AJ587" s="217"/>
    </row>
    <row r="588" spans="1:36" ht="12.75">
      <c r="A588" s="217"/>
      <c r="B588" s="217"/>
      <c r="C588" s="217"/>
      <c r="D588" s="217"/>
      <c r="E588" s="217"/>
      <c r="F588" s="217"/>
      <c r="G588" s="217"/>
      <c r="H588" s="217"/>
      <c r="I588" s="217"/>
      <c r="J588" s="217"/>
      <c r="K588" s="217"/>
      <c r="L588" s="217"/>
      <c r="M588" s="217"/>
      <c r="N588" s="217"/>
      <c r="O588" s="217"/>
      <c r="P588" s="217"/>
      <c r="Q588" s="217"/>
      <c r="R588" s="217"/>
      <c r="S588" s="217"/>
      <c r="T588" s="217"/>
      <c r="U588" s="217"/>
      <c r="V588" s="217"/>
      <c r="W588" s="217"/>
      <c r="X588" s="217"/>
      <c r="Y588" s="217"/>
      <c r="Z588" s="217"/>
      <c r="AA588" s="217"/>
      <c r="AB588" s="217"/>
      <c r="AC588" s="217"/>
      <c r="AD588" s="217"/>
      <c r="AE588" s="217"/>
      <c r="AF588" s="217"/>
      <c r="AG588" s="217"/>
      <c r="AH588" s="217"/>
      <c r="AI588" s="217"/>
      <c r="AJ588" s="217"/>
    </row>
    <row r="589" spans="1:36" ht="12.75">
      <c r="A589" s="217"/>
      <c r="B589" s="217"/>
      <c r="C589" s="217"/>
      <c r="D589" s="217"/>
      <c r="E589" s="217"/>
      <c r="F589" s="217"/>
      <c r="G589" s="217"/>
      <c r="H589" s="217"/>
      <c r="I589" s="217"/>
      <c r="J589" s="217"/>
      <c r="K589" s="217"/>
      <c r="L589" s="217"/>
      <c r="M589" s="217"/>
      <c r="N589" s="217"/>
      <c r="O589" s="217"/>
      <c r="P589" s="217"/>
      <c r="Q589" s="217"/>
      <c r="R589" s="217"/>
      <c r="S589" s="217"/>
      <c r="T589" s="217"/>
      <c r="U589" s="217"/>
      <c r="V589" s="217"/>
      <c r="W589" s="217"/>
      <c r="X589" s="217"/>
      <c r="Y589" s="217"/>
      <c r="Z589" s="217"/>
      <c r="AA589" s="217"/>
      <c r="AB589" s="217"/>
      <c r="AC589" s="217"/>
      <c r="AD589" s="217"/>
      <c r="AE589" s="217"/>
      <c r="AF589" s="217"/>
      <c r="AG589" s="217"/>
      <c r="AH589" s="217"/>
      <c r="AI589" s="217"/>
      <c r="AJ589" s="217"/>
    </row>
    <row r="590" spans="1:36" ht="12.75">
      <c r="A590" s="217"/>
      <c r="B590" s="217"/>
      <c r="C590" s="217"/>
      <c r="D590" s="217"/>
      <c r="E590" s="217"/>
      <c r="F590" s="217"/>
      <c r="G590" s="217"/>
      <c r="H590" s="217"/>
      <c r="I590" s="217"/>
      <c r="J590" s="217"/>
      <c r="K590" s="217"/>
      <c r="L590" s="217"/>
      <c r="M590" s="217"/>
      <c r="N590" s="217"/>
      <c r="O590" s="217"/>
      <c r="P590" s="217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  <c r="AA590" s="217"/>
      <c r="AB590" s="217"/>
      <c r="AC590" s="217"/>
      <c r="AD590" s="217"/>
      <c r="AE590" s="217"/>
      <c r="AF590" s="217"/>
      <c r="AG590" s="217"/>
      <c r="AH590" s="217"/>
      <c r="AI590" s="217"/>
      <c r="AJ590" s="217"/>
    </row>
    <row r="591" spans="1:36" ht="12.75">
      <c r="A591" s="217"/>
      <c r="B591" s="217"/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  <c r="AA591" s="217"/>
      <c r="AB591" s="217"/>
      <c r="AC591" s="217"/>
      <c r="AD591" s="217"/>
      <c r="AE591" s="217"/>
      <c r="AF591" s="217"/>
      <c r="AG591" s="217"/>
      <c r="AH591" s="217"/>
      <c r="AI591" s="217"/>
      <c r="AJ591" s="217"/>
    </row>
    <row r="592" spans="1:36" ht="12.75">
      <c r="A592" s="217"/>
      <c r="B592" s="217"/>
      <c r="C592" s="217"/>
      <c r="D592" s="217"/>
      <c r="E592" s="217"/>
      <c r="F592" s="217"/>
      <c r="G592" s="217"/>
      <c r="H592" s="217"/>
      <c r="I592" s="217"/>
      <c r="J592" s="217"/>
      <c r="K592" s="217"/>
      <c r="L592" s="217"/>
      <c r="M592" s="217"/>
      <c r="N592" s="217"/>
      <c r="O592" s="217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217"/>
    </row>
    <row r="593" spans="1:36" ht="12.75">
      <c r="A593" s="217"/>
      <c r="B593" s="217"/>
      <c r="C593" s="217"/>
      <c r="D593" s="217"/>
      <c r="E593" s="217"/>
      <c r="F593" s="217"/>
      <c r="G593" s="217"/>
      <c r="H593" s="217"/>
      <c r="I593" s="217"/>
      <c r="J593" s="217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  <c r="AA593" s="217"/>
      <c r="AB593" s="217"/>
      <c r="AC593" s="217"/>
      <c r="AD593" s="217"/>
      <c r="AE593" s="217"/>
      <c r="AF593" s="217"/>
      <c r="AG593" s="217"/>
      <c r="AH593" s="217"/>
      <c r="AI593" s="217"/>
      <c r="AJ593" s="217"/>
    </row>
    <row r="594" spans="1:36" ht="12.75">
      <c r="A594" s="217"/>
      <c r="B594" s="217"/>
      <c r="C594" s="217"/>
      <c r="D594" s="217"/>
      <c r="E594" s="217"/>
      <c r="F594" s="217"/>
      <c r="G594" s="217"/>
      <c r="H594" s="217"/>
      <c r="I594" s="217"/>
      <c r="J594" s="217"/>
      <c r="K594" s="217"/>
      <c r="L594" s="217"/>
      <c r="M594" s="217"/>
      <c r="N594" s="217"/>
      <c r="O594" s="217"/>
      <c r="P594" s="217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  <c r="AA594" s="217"/>
      <c r="AB594" s="217"/>
      <c r="AC594" s="217"/>
      <c r="AD594" s="217"/>
      <c r="AE594" s="217"/>
      <c r="AF594" s="217"/>
      <c r="AG594" s="217"/>
      <c r="AH594" s="217"/>
      <c r="AI594" s="217"/>
      <c r="AJ594" s="217"/>
    </row>
    <row r="595" spans="1:36" ht="12.75">
      <c r="A595" s="217"/>
      <c r="B595" s="217"/>
      <c r="C595" s="217"/>
      <c r="D595" s="217"/>
      <c r="E595" s="217"/>
      <c r="F595" s="217"/>
      <c r="G595" s="217"/>
      <c r="H595" s="217"/>
      <c r="I595" s="217"/>
      <c r="J595" s="217"/>
      <c r="K595" s="217"/>
      <c r="L595" s="217"/>
      <c r="M595" s="217"/>
      <c r="N595" s="217"/>
      <c r="O595" s="217"/>
      <c r="P595" s="217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  <c r="AA595" s="217"/>
      <c r="AB595" s="217"/>
      <c r="AC595" s="217"/>
      <c r="AD595" s="217"/>
      <c r="AE595" s="217"/>
      <c r="AF595" s="217"/>
      <c r="AG595" s="217"/>
      <c r="AH595" s="217"/>
      <c r="AI595" s="217"/>
      <c r="AJ595" s="217"/>
    </row>
    <row r="596" spans="1:36" ht="12.75">
      <c r="A596" s="217"/>
      <c r="B596" s="217"/>
      <c r="C596" s="217"/>
      <c r="D596" s="217"/>
      <c r="E596" s="217"/>
      <c r="F596" s="217"/>
      <c r="G596" s="217"/>
      <c r="H596" s="217"/>
      <c r="I596" s="217"/>
      <c r="J596" s="217"/>
      <c r="K596" s="217"/>
      <c r="L596" s="217"/>
      <c r="M596" s="217"/>
      <c r="N596" s="217"/>
      <c r="O596" s="217"/>
      <c r="P596" s="217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  <c r="AA596" s="217"/>
      <c r="AB596" s="217"/>
      <c r="AC596" s="217"/>
      <c r="AD596" s="217"/>
      <c r="AE596" s="217"/>
      <c r="AF596" s="217"/>
      <c r="AG596" s="217"/>
      <c r="AH596" s="217"/>
      <c r="AI596" s="217"/>
      <c r="AJ596" s="217"/>
    </row>
    <row r="597" spans="1:36" ht="12.75">
      <c r="A597" s="217"/>
      <c r="B597" s="217"/>
      <c r="C597" s="217"/>
      <c r="D597" s="217"/>
      <c r="E597" s="217"/>
      <c r="F597" s="217"/>
      <c r="G597" s="217"/>
      <c r="H597" s="217"/>
      <c r="I597" s="217"/>
      <c r="J597" s="217"/>
      <c r="K597" s="217"/>
      <c r="L597" s="217"/>
      <c r="M597" s="217"/>
      <c r="N597" s="217"/>
      <c r="O597" s="217"/>
      <c r="P597" s="217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  <c r="AA597" s="217"/>
      <c r="AB597" s="217"/>
      <c r="AC597" s="217"/>
      <c r="AD597" s="217"/>
      <c r="AE597" s="217"/>
      <c r="AF597" s="217"/>
      <c r="AG597" s="217"/>
      <c r="AH597" s="217"/>
      <c r="AI597" s="217"/>
      <c r="AJ597" s="217"/>
    </row>
    <row r="598" spans="1:36" ht="12.75">
      <c r="A598" s="217"/>
      <c r="B598" s="217"/>
      <c r="C598" s="217"/>
      <c r="D598" s="217"/>
      <c r="E598" s="217"/>
      <c r="F598" s="217"/>
      <c r="G598" s="217"/>
      <c r="H598" s="217"/>
      <c r="I598" s="217"/>
      <c r="J598" s="217"/>
      <c r="K598" s="217"/>
      <c r="L598" s="217"/>
      <c r="M598" s="217"/>
      <c r="N598" s="217"/>
      <c r="O598" s="217"/>
      <c r="P598" s="217"/>
      <c r="Q598" s="217"/>
      <c r="R598" s="217"/>
      <c r="S598" s="217"/>
      <c r="T598" s="217"/>
      <c r="U598" s="217"/>
      <c r="V598" s="217"/>
      <c r="W598" s="217"/>
      <c r="X598" s="217"/>
      <c r="Y598" s="217"/>
      <c r="Z598" s="217"/>
      <c r="AA598" s="217"/>
      <c r="AB598" s="217"/>
      <c r="AC598" s="217"/>
      <c r="AD598" s="217"/>
      <c r="AE598" s="217"/>
      <c r="AF598" s="217"/>
      <c r="AG598" s="217"/>
      <c r="AH598" s="217"/>
      <c r="AI598" s="217"/>
      <c r="AJ598" s="217"/>
    </row>
    <row r="599" spans="1:36" ht="12.75">
      <c r="A599" s="217"/>
      <c r="B599" s="217"/>
      <c r="C599" s="217"/>
      <c r="D599" s="217"/>
      <c r="E599" s="217"/>
      <c r="F599" s="217"/>
      <c r="G599" s="217"/>
      <c r="H599" s="217"/>
      <c r="I599" s="217"/>
      <c r="J599" s="217"/>
      <c r="K599" s="217"/>
      <c r="L599" s="217"/>
      <c r="M599" s="217"/>
      <c r="N599" s="217"/>
      <c r="O599" s="217"/>
      <c r="P599" s="217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  <c r="AA599" s="217"/>
      <c r="AB599" s="217"/>
      <c r="AC599" s="217"/>
      <c r="AD599" s="217"/>
      <c r="AE599" s="217"/>
      <c r="AF599" s="217"/>
      <c r="AG599" s="217"/>
      <c r="AH599" s="217"/>
      <c r="AI599" s="217"/>
      <c r="AJ599" s="217"/>
    </row>
    <row r="600" spans="1:36" ht="12.75">
      <c r="A600" s="217"/>
      <c r="B600" s="217"/>
      <c r="C600" s="217"/>
      <c r="D600" s="217"/>
      <c r="E600" s="217"/>
      <c r="F600" s="217"/>
      <c r="G600" s="217"/>
      <c r="H600" s="217"/>
      <c r="I600" s="217"/>
      <c r="J600" s="217"/>
      <c r="K600" s="217"/>
      <c r="L600" s="217"/>
      <c r="M600" s="217"/>
      <c r="N600" s="217"/>
      <c r="O600" s="217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  <c r="AA600" s="217"/>
      <c r="AB600" s="217"/>
      <c r="AC600" s="217"/>
      <c r="AD600" s="217"/>
      <c r="AE600" s="217"/>
      <c r="AF600" s="217"/>
      <c r="AG600" s="217"/>
      <c r="AH600" s="217"/>
      <c r="AI600" s="217"/>
      <c r="AJ600" s="217"/>
    </row>
    <row r="601" spans="1:36" ht="12.75">
      <c r="A601" s="217"/>
      <c r="B601" s="217"/>
      <c r="C601" s="217"/>
      <c r="D601" s="217"/>
      <c r="E601" s="217"/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  <c r="AA601" s="217"/>
      <c r="AB601" s="217"/>
      <c r="AC601" s="217"/>
      <c r="AD601" s="217"/>
      <c r="AE601" s="217"/>
      <c r="AF601" s="217"/>
      <c r="AG601" s="217"/>
      <c r="AH601" s="217"/>
      <c r="AI601" s="217"/>
      <c r="AJ601" s="217"/>
    </row>
    <row r="602" spans="1:36" ht="12.75">
      <c r="A602" s="217"/>
      <c r="B602" s="217"/>
      <c r="C602" s="217"/>
      <c r="D602" s="217"/>
      <c r="E602" s="217"/>
      <c r="F602" s="217"/>
      <c r="G602" s="217"/>
      <c r="H602" s="217"/>
      <c r="I602" s="217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  <c r="AA602" s="217"/>
      <c r="AB602" s="217"/>
      <c r="AC602" s="217"/>
      <c r="AD602" s="217"/>
      <c r="AE602" s="217"/>
      <c r="AF602" s="217"/>
      <c r="AG602" s="217"/>
      <c r="AH602" s="217"/>
      <c r="AI602" s="217"/>
      <c r="AJ602" s="217"/>
    </row>
    <row r="603" spans="1:36" ht="12.75">
      <c r="A603" s="217"/>
      <c r="B603" s="217"/>
      <c r="C603" s="217"/>
      <c r="D603" s="217"/>
      <c r="E603" s="217"/>
      <c r="F603" s="217"/>
      <c r="G603" s="217"/>
      <c r="H603" s="217"/>
      <c r="I603" s="217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  <c r="AA603" s="217"/>
      <c r="AB603" s="217"/>
      <c r="AC603" s="217"/>
      <c r="AD603" s="217"/>
      <c r="AE603" s="217"/>
      <c r="AF603" s="217"/>
      <c r="AG603" s="217"/>
      <c r="AH603" s="217"/>
      <c r="AI603" s="217"/>
      <c r="AJ603" s="217"/>
    </row>
    <row r="604" spans="1:36" ht="12.75">
      <c r="A604" s="217"/>
      <c r="B604" s="217"/>
      <c r="C604" s="217"/>
      <c r="D604" s="217"/>
      <c r="E604" s="217"/>
      <c r="F604" s="217"/>
      <c r="G604" s="217"/>
      <c r="H604" s="217"/>
      <c r="I604" s="217"/>
      <c r="J604" s="217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  <c r="AA604" s="217"/>
      <c r="AB604" s="217"/>
      <c r="AC604" s="217"/>
      <c r="AD604" s="217"/>
      <c r="AE604" s="217"/>
      <c r="AF604" s="217"/>
      <c r="AG604" s="217"/>
      <c r="AH604" s="217"/>
      <c r="AI604" s="217"/>
      <c r="AJ604" s="217"/>
    </row>
    <row r="605" spans="1:36" ht="12.75">
      <c r="A605" s="217"/>
      <c r="B605" s="217"/>
      <c r="C605" s="217"/>
      <c r="D605" s="217"/>
      <c r="E605" s="217"/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  <c r="AA605" s="217"/>
      <c r="AB605" s="217"/>
      <c r="AC605" s="217"/>
      <c r="AD605" s="217"/>
      <c r="AE605" s="217"/>
      <c r="AF605" s="217"/>
      <c r="AG605" s="217"/>
      <c r="AH605" s="217"/>
      <c r="AI605" s="217"/>
      <c r="AJ605" s="217"/>
    </row>
    <row r="606" spans="1:36" ht="12.75">
      <c r="A606" s="217"/>
      <c r="B606" s="217"/>
      <c r="C606" s="217"/>
      <c r="D606" s="217"/>
      <c r="E606" s="217"/>
      <c r="F606" s="217"/>
      <c r="G606" s="217"/>
      <c r="H606" s="217"/>
      <c r="I606" s="217"/>
      <c r="J606" s="217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  <c r="AA606" s="217"/>
      <c r="AB606" s="217"/>
      <c r="AC606" s="217"/>
      <c r="AD606" s="217"/>
      <c r="AE606" s="217"/>
      <c r="AF606" s="217"/>
      <c r="AG606" s="217"/>
      <c r="AH606" s="217"/>
      <c r="AI606" s="217"/>
      <c r="AJ606" s="217"/>
    </row>
    <row r="607" spans="1:36" ht="12.75">
      <c r="A607" s="217"/>
      <c r="B607" s="217"/>
      <c r="C607" s="217"/>
      <c r="D607" s="217"/>
      <c r="E607" s="217"/>
      <c r="F607" s="217"/>
      <c r="G607" s="217"/>
      <c r="H607" s="217"/>
      <c r="I607" s="217"/>
      <c r="J607" s="217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  <c r="AA607" s="217"/>
      <c r="AB607" s="217"/>
      <c r="AC607" s="217"/>
      <c r="AD607" s="217"/>
      <c r="AE607" s="217"/>
      <c r="AF607" s="217"/>
      <c r="AG607" s="217"/>
      <c r="AH607" s="217"/>
      <c r="AI607" s="217"/>
      <c r="AJ607" s="217"/>
    </row>
    <row r="608" spans="1:36" ht="12.75">
      <c r="A608" s="217"/>
      <c r="B608" s="217"/>
      <c r="C608" s="217"/>
      <c r="D608" s="217"/>
      <c r="E608" s="217"/>
      <c r="F608" s="217"/>
      <c r="G608" s="217"/>
      <c r="H608" s="217"/>
      <c r="I608" s="217"/>
      <c r="J608" s="217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  <c r="AA608" s="217"/>
      <c r="AB608" s="217"/>
      <c r="AC608" s="217"/>
      <c r="AD608" s="217"/>
      <c r="AE608" s="217"/>
      <c r="AF608" s="217"/>
      <c r="AG608" s="217"/>
      <c r="AH608" s="217"/>
      <c r="AI608" s="217"/>
      <c r="AJ608" s="217"/>
    </row>
    <row r="609" spans="1:36" ht="12.75">
      <c r="A609" s="217"/>
      <c r="B609" s="217"/>
      <c r="C609" s="217"/>
      <c r="D609" s="217"/>
      <c r="E609" s="217"/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  <c r="AA609" s="217"/>
      <c r="AB609" s="217"/>
      <c r="AC609" s="217"/>
      <c r="AD609" s="217"/>
      <c r="AE609" s="217"/>
      <c r="AF609" s="217"/>
      <c r="AG609" s="217"/>
      <c r="AH609" s="217"/>
      <c r="AI609" s="217"/>
      <c r="AJ609" s="217"/>
    </row>
    <row r="610" spans="1:36" ht="12.75">
      <c r="A610" s="217"/>
      <c r="B610" s="217"/>
      <c r="C610" s="217"/>
      <c r="D610" s="217"/>
      <c r="E610" s="217"/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  <c r="AA610" s="217"/>
      <c r="AB610" s="217"/>
      <c r="AC610" s="217"/>
      <c r="AD610" s="217"/>
      <c r="AE610" s="217"/>
      <c r="AF610" s="217"/>
      <c r="AG610" s="217"/>
      <c r="AH610" s="217"/>
      <c r="AI610" s="217"/>
      <c r="AJ610" s="217"/>
    </row>
    <row r="611" spans="1:36" ht="12.75">
      <c r="A611" s="217"/>
      <c r="B611" s="217"/>
      <c r="C611" s="217"/>
      <c r="D611" s="217"/>
      <c r="E611" s="217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  <c r="AA611" s="217"/>
      <c r="AB611" s="217"/>
      <c r="AC611" s="217"/>
      <c r="AD611" s="217"/>
      <c r="AE611" s="217"/>
      <c r="AF611" s="217"/>
      <c r="AG611" s="217"/>
      <c r="AH611" s="217"/>
      <c r="AI611" s="217"/>
      <c r="AJ611" s="217"/>
    </row>
    <row r="612" spans="1:36" ht="12.75">
      <c r="A612" s="217"/>
      <c r="B612" s="217"/>
      <c r="C612" s="217"/>
      <c r="D612" s="217"/>
      <c r="E612" s="217"/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  <c r="AA612" s="217"/>
      <c r="AB612" s="217"/>
      <c r="AC612" s="217"/>
      <c r="AD612" s="217"/>
      <c r="AE612" s="217"/>
      <c r="AF612" s="217"/>
      <c r="AG612" s="217"/>
      <c r="AH612" s="217"/>
      <c r="AI612" s="217"/>
      <c r="AJ612" s="217"/>
    </row>
    <row r="613" spans="1:36" ht="12.75">
      <c r="A613" s="217"/>
      <c r="B613" s="217"/>
      <c r="C613" s="217"/>
      <c r="D613" s="217"/>
      <c r="E613" s="217"/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  <c r="AA613" s="217"/>
      <c r="AB613" s="217"/>
      <c r="AC613" s="217"/>
      <c r="AD613" s="217"/>
      <c r="AE613" s="217"/>
      <c r="AF613" s="217"/>
      <c r="AG613" s="217"/>
      <c r="AH613" s="217"/>
      <c r="AI613" s="217"/>
      <c r="AJ613" s="217"/>
    </row>
    <row r="614" spans="1:36" ht="12.75">
      <c r="A614" s="217"/>
      <c r="B614" s="217"/>
      <c r="C614" s="217"/>
      <c r="D614" s="217"/>
      <c r="E614" s="217"/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  <c r="AA614" s="217"/>
      <c r="AB614" s="217"/>
      <c r="AC614" s="217"/>
      <c r="AD614" s="217"/>
      <c r="AE614" s="217"/>
      <c r="AF614" s="217"/>
      <c r="AG614" s="217"/>
      <c r="AH614" s="217"/>
      <c r="AI614" s="217"/>
      <c r="AJ614" s="217"/>
    </row>
    <row r="615" spans="1:36" ht="12.75">
      <c r="A615" s="217"/>
      <c r="B615" s="217"/>
      <c r="C615" s="217"/>
      <c r="D615" s="217"/>
      <c r="E615" s="217"/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  <c r="AA615" s="217"/>
      <c r="AB615" s="217"/>
      <c r="AC615" s="217"/>
      <c r="AD615" s="217"/>
      <c r="AE615" s="217"/>
      <c r="AF615" s="217"/>
      <c r="AG615" s="217"/>
      <c r="AH615" s="217"/>
      <c r="AI615" s="217"/>
      <c r="AJ615" s="217"/>
    </row>
    <row r="616" spans="1:36" ht="12.75">
      <c r="A616" s="217"/>
      <c r="B616" s="217"/>
      <c r="C616" s="217"/>
      <c r="D616" s="217"/>
      <c r="E616" s="217"/>
      <c r="F616" s="217"/>
      <c r="G616" s="217"/>
      <c r="H616" s="217"/>
      <c r="I616" s="217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  <c r="AA616" s="217"/>
      <c r="AB616" s="217"/>
      <c r="AC616" s="217"/>
      <c r="AD616" s="217"/>
      <c r="AE616" s="217"/>
      <c r="AF616" s="217"/>
      <c r="AG616" s="217"/>
      <c r="AH616" s="217"/>
      <c r="AI616" s="217"/>
      <c r="AJ616" s="217"/>
    </row>
    <row r="617" spans="1:36" ht="12.75">
      <c r="A617" s="217"/>
      <c r="B617" s="217"/>
      <c r="C617" s="217"/>
      <c r="D617" s="217"/>
      <c r="E617" s="217"/>
      <c r="F617" s="217"/>
      <c r="G617" s="217"/>
      <c r="H617" s="217"/>
      <c r="I617" s="217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  <c r="AA617" s="217"/>
      <c r="AB617" s="217"/>
      <c r="AC617" s="217"/>
      <c r="AD617" s="217"/>
      <c r="AE617" s="217"/>
      <c r="AF617" s="217"/>
      <c r="AG617" s="217"/>
      <c r="AH617" s="217"/>
      <c r="AI617" s="217"/>
      <c r="AJ617" s="217"/>
    </row>
    <row r="618" spans="1:36" ht="12.75">
      <c r="A618" s="217"/>
      <c r="B618" s="217"/>
      <c r="C618" s="217"/>
      <c r="D618" s="217"/>
      <c r="E618" s="217"/>
      <c r="F618" s="217"/>
      <c r="G618" s="217"/>
      <c r="H618" s="217"/>
      <c r="I618" s="217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  <c r="AA618" s="217"/>
      <c r="AB618" s="217"/>
      <c r="AC618" s="217"/>
      <c r="AD618" s="217"/>
      <c r="AE618" s="217"/>
      <c r="AF618" s="217"/>
      <c r="AG618" s="217"/>
      <c r="AH618" s="217"/>
      <c r="AI618" s="217"/>
      <c r="AJ618" s="217"/>
    </row>
    <row r="619" spans="1:36" ht="12.75">
      <c r="A619" s="217"/>
      <c r="B619" s="217"/>
      <c r="C619" s="217"/>
      <c r="D619" s="217"/>
      <c r="E619" s="217"/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  <c r="AA619" s="217"/>
      <c r="AB619" s="217"/>
      <c r="AC619" s="217"/>
      <c r="AD619" s="217"/>
      <c r="AE619" s="217"/>
      <c r="AF619" s="217"/>
      <c r="AG619" s="217"/>
      <c r="AH619" s="217"/>
      <c r="AI619" s="217"/>
      <c r="AJ619" s="217"/>
    </row>
    <row r="620" spans="1:36" ht="12.75">
      <c r="A620" s="217"/>
      <c r="B620" s="217"/>
      <c r="C620" s="217"/>
      <c r="D620" s="217"/>
      <c r="E620" s="217"/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  <c r="AA620" s="217"/>
      <c r="AB620" s="217"/>
      <c r="AC620" s="217"/>
      <c r="AD620" s="217"/>
      <c r="AE620" s="217"/>
      <c r="AF620" s="217"/>
      <c r="AG620" s="217"/>
      <c r="AH620" s="217"/>
      <c r="AI620" s="217"/>
      <c r="AJ620" s="217"/>
    </row>
    <row r="621" spans="1:36" ht="12.75">
      <c r="A621" s="217"/>
      <c r="B621" s="217"/>
      <c r="C621" s="217"/>
      <c r="D621" s="217"/>
      <c r="E621" s="217"/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  <c r="AA621" s="217"/>
      <c r="AB621" s="217"/>
      <c r="AC621" s="217"/>
      <c r="AD621" s="217"/>
      <c r="AE621" s="217"/>
      <c r="AF621" s="217"/>
      <c r="AG621" s="217"/>
      <c r="AH621" s="217"/>
      <c r="AI621" s="217"/>
      <c r="AJ621" s="217"/>
    </row>
    <row r="622" spans="1:36" ht="12.75">
      <c r="A622" s="217"/>
      <c r="B622" s="217"/>
      <c r="C622" s="217"/>
      <c r="D622" s="217"/>
      <c r="E622" s="217"/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  <c r="AA622" s="217"/>
      <c r="AB622" s="217"/>
      <c r="AC622" s="217"/>
      <c r="AD622" s="217"/>
      <c r="AE622" s="217"/>
      <c r="AF622" s="217"/>
      <c r="AG622" s="217"/>
      <c r="AH622" s="217"/>
      <c r="AI622" s="217"/>
      <c r="AJ622" s="217"/>
    </row>
    <row r="623" spans="1:36" ht="12.75">
      <c r="A623" s="217"/>
      <c r="B623" s="217"/>
      <c r="C623" s="217"/>
      <c r="D623" s="217"/>
      <c r="E623" s="217"/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  <c r="AA623" s="217"/>
      <c r="AB623" s="217"/>
      <c r="AC623" s="217"/>
      <c r="AD623" s="217"/>
      <c r="AE623" s="217"/>
      <c r="AF623" s="217"/>
      <c r="AG623" s="217"/>
      <c r="AH623" s="217"/>
      <c r="AI623" s="217"/>
      <c r="AJ623" s="217"/>
    </row>
    <row r="624" spans="1:36" ht="12.75">
      <c r="A624" s="217"/>
      <c r="B624" s="217"/>
      <c r="C624" s="217"/>
      <c r="D624" s="217"/>
      <c r="E624" s="217"/>
      <c r="F624" s="217"/>
      <c r="G624" s="217"/>
      <c r="H624" s="217"/>
      <c r="I624" s="217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  <c r="AA624" s="217"/>
      <c r="AB624" s="217"/>
      <c r="AC624" s="217"/>
      <c r="AD624" s="217"/>
      <c r="AE624" s="217"/>
      <c r="AF624" s="217"/>
      <c r="AG624" s="217"/>
      <c r="AH624" s="217"/>
      <c r="AI624" s="217"/>
      <c r="AJ624" s="217"/>
    </row>
    <row r="625" spans="1:36" ht="12.75">
      <c r="A625" s="217"/>
      <c r="B625" s="217"/>
      <c r="C625" s="217"/>
      <c r="D625" s="217"/>
      <c r="E625" s="217"/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  <c r="AA625" s="217"/>
      <c r="AB625" s="217"/>
      <c r="AC625" s="217"/>
      <c r="AD625" s="217"/>
      <c r="AE625" s="217"/>
      <c r="AF625" s="217"/>
      <c r="AG625" s="217"/>
      <c r="AH625" s="217"/>
      <c r="AI625" s="217"/>
      <c r="AJ625" s="217"/>
    </row>
    <row r="626" spans="1:36" ht="12.75">
      <c r="A626" s="217"/>
      <c r="B626" s="217"/>
      <c r="C626" s="217"/>
      <c r="D626" s="217"/>
      <c r="E626" s="217"/>
      <c r="F626" s="217"/>
      <c r="G626" s="217"/>
      <c r="H626" s="217"/>
      <c r="I626" s="217"/>
      <c r="J626" s="217"/>
      <c r="K626" s="217"/>
      <c r="L626" s="217"/>
      <c r="M626" s="217"/>
      <c r="N626" s="217"/>
      <c r="O626" s="217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  <c r="AA626" s="217"/>
      <c r="AB626" s="217"/>
      <c r="AC626" s="217"/>
      <c r="AD626" s="217"/>
      <c r="AE626" s="217"/>
      <c r="AF626" s="217"/>
      <c r="AG626" s="217"/>
      <c r="AH626" s="217"/>
      <c r="AI626" s="217"/>
      <c r="AJ626" s="217"/>
    </row>
    <row r="627" spans="1:36" ht="12.75">
      <c r="A627" s="217"/>
      <c r="B627" s="217"/>
      <c r="C627" s="217"/>
      <c r="D627" s="217"/>
      <c r="E627" s="217"/>
      <c r="F627" s="217"/>
      <c r="G627" s="217"/>
      <c r="H627" s="217"/>
      <c r="I627" s="217"/>
      <c r="J627" s="217"/>
      <c r="K627" s="217"/>
      <c r="L627" s="217"/>
      <c r="M627" s="217"/>
      <c r="N627" s="217"/>
      <c r="O627" s="217"/>
      <c r="P627" s="217"/>
      <c r="Q627" s="217"/>
      <c r="R627" s="217"/>
      <c r="S627" s="217"/>
      <c r="T627" s="217"/>
      <c r="U627" s="217"/>
      <c r="V627" s="217"/>
      <c r="W627" s="217"/>
      <c r="X627" s="217"/>
      <c r="Y627" s="217"/>
      <c r="Z627" s="217"/>
      <c r="AA627" s="217"/>
      <c r="AB627" s="217"/>
      <c r="AC627" s="217"/>
      <c r="AD627" s="217"/>
      <c r="AE627" s="217"/>
      <c r="AF627" s="217"/>
      <c r="AG627" s="217"/>
      <c r="AH627" s="217"/>
      <c r="AI627" s="217"/>
      <c r="AJ627" s="217"/>
    </row>
    <row r="628" spans="1:36" ht="12.75">
      <c r="A628" s="217"/>
      <c r="B628" s="217"/>
      <c r="C628" s="217"/>
      <c r="D628" s="217"/>
      <c r="E628" s="217"/>
      <c r="F628" s="217"/>
      <c r="G628" s="217"/>
      <c r="H628" s="217"/>
      <c r="I628" s="217"/>
      <c r="J628" s="217"/>
      <c r="K628" s="217"/>
      <c r="L628" s="217"/>
      <c r="M628" s="217"/>
      <c r="N628" s="217"/>
      <c r="O628" s="217"/>
      <c r="P628" s="217"/>
      <c r="Q628" s="217"/>
      <c r="R628" s="217"/>
      <c r="S628" s="217"/>
      <c r="T628" s="217"/>
      <c r="U628" s="217"/>
      <c r="V628" s="217"/>
      <c r="W628" s="217"/>
      <c r="X628" s="217"/>
      <c r="Y628" s="217"/>
      <c r="Z628" s="217"/>
      <c r="AA628" s="217"/>
      <c r="AB628" s="217"/>
      <c r="AC628" s="217"/>
      <c r="AD628" s="217"/>
      <c r="AE628" s="217"/>
      <c r="AF628" s="217"/>
      <c r="AG628" s="217"/>
      <c r="AH628" s="217"/>
      <c r="AI628" s="217"/>
      <c r="AJ628" s="217"/>
    </row>
    <row r="629" spans="1:36" ht="12.75">
      <c r="A629" s="217"/>
      <c r="B629" s="217"/>
      <c r="C629" s="217"/>
      <c r="D629" s="217"/>
      <c r="E629" s="217"/>
      <c r="F629" s="217"/>
      <c r="G629" s="217"/>
      <c r="H629" s="217"/>
      <c r="I629" s="217"/>
      <c r="J629" s="217"/>
      <c r="K629" s="217"/>
      <c r="L629" s="217"/>
      <c r="M629" s="217"/>
      <c r="N629" s="217"/>
      <c r="O629" s="217"/>
      <c r="P629" s="217"/>
      <c r="Q629" s="217"/>
      <c r="R629" s="217"/>
      <c r="S629" s="217"/>
      <c r="T629" s="217"/>
      <c r="U629" s="217"/>
      <c r="V629" s="217"/>
      <c r="W629" s="217"/>
      <c r="X629" s="217"/>
      <c r="Y629" s="217"/>
      <c r="Z629" s="217"/>
      <c r="AA629" s="217"/>
      <c r="AB629" s="217"/>
      <c r="AC629" s="217"/>
      <c r="AD629" s="217"/>
      <c r="AE629" s="217"/>
      <c r="AF629" s="217"/>
      <c r="AG629" s="217"/>
      <c r="AH629" s="217"/>
      <c r="AI629" s="217"/>
      <c r="AJ629" s="217"/>
    </row>
    <row r="630" spans="1:36" ht="12.75">
      <c r="A630" s="217"/>
      <c r="B630" s="217"/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217"/>
      <c r="Q630" s="217"/>
      <c r="R630" s="217"/>
      <c r="S630" s="217"/>
      <c r="T630" s="217"/>
      <c r="U630" s="217"/>
      <c r="V630" s="217"/>
      <c r="W630" s="217"/>
      <c r="X630" s="217"/>
      <c r="Y630" s="217"/>
      <c r="Z630" s="217"/>
      <c r="AA630" s="217"/>
      <c r="AB630" s="217"/>
      <c r="AC630" s="217"/>
      <c r="AD630" s="217"/>
      <c r="AE630" s="217"/>
      <c r="AF630" s="217"/>
      <c r="AG630" s="217"/>
      <c r="AH630" s="217"/>
      <c r="AI630" s="217"/>
      <c r="AJ630" s="217"/>
    </row>
    <row r="631" spans="1:36" ht="12.75">
      <c r="A631" s="217"/>
      <c r="B631" s="217"/>
      <c r="C631" s="217"/>
      <c r="D631" s="217"/>
      <c r="E631" s="217"/>
      <c r="F631" s="217"/>
      <c r="G631" s="217"/>
      <c r="H631" s="217"/>
      <c r="I631" s="217"/>
      <c r="J631" s="217"/>
      <c r="K631" s="217"/>
      <c r="L631" s="217"/>
      <c r="M631" s="217"/>
      <c r="N631" s="217"/>
      <c r="O631" s="217"/>
      <c r="P631" s="217"/>
      <c r="Q631" s="217"/>
      <c r="R631" s="217"/>
      <c r="S631" s="217"/>
      <c r="T631" s="217"/>
      <c r="U631" s="217"/>
      <c r="V631" s="217"/>
      <c r="W631" s="217"/>
      <c r="X631" s="217"/>
      <c r="Y631" s="217"/>
      <c r="Z631" s="217"/>
      <c r="AA631" s="217"/>
      <c r="AB631" s="217"/>
      <c r="AC631" s="217"/>
      <c r="AD631" s="217"/>
      <c r="AE631" s="217"/>
      <c r="AF631" s="217"/>
      <c r="AG631" s="217"/>
      <c r="AH631" s="217"/>
      <c r="AI631" s="217"/>
      <c r="AJ631" s="217"/>
    </row>
    <row r="632" spans="1:36" ht="12.75">
      <c r="A632" s="217"/>
      <c r="B632" s="217"/>
      <c r="C632" s="217"/>
      <c r="D632" s="217"/>
      <c r="E632" s="217"/>
      <c r="F632" s="217"/>
      <c r="G632" s="217"/>
      <c r="H632" s="217"/>
      <c r="I632" s="217"/>
      <c r="J632" s="217"/>
      <c r="K632" s="217"/>
      <c r="L632" s="217"/>
      <c r="M632" s="217"/>
      <c r="N632" s="217"/>
      <c r="O632" s="217"/>
      <c r="P632" s="217"/>
      <c r="Q632" s="217"/>
      <c r="R632" s="217"/>
      <c r="S632" s="217"/>
      <c r="T632" s="217"/>
      <c r="U632" s="217"/>
      <c r="V632" s="217"/>
      <c r="W632" s="217"/>
      <c r="X632" s="217"/>
      <c r="Y632" s="217"/>
      <c r="Z632" s="217"/>
      <c r="AA632" s="217"/>
      <c r="AB632" s="217"/>
      <c r="AC632" s="217"/>
      <c r="AD632" s="217"/>
      <c r="AE632" s="217"/>
      <c r="AF632" s="217"/>
      <c r="AG632" s="217"/>
      <c r="AH632" s="217"/>
      <c r="AI632" s="217"/>
      <c r="AJ632" s="217"/>
    </row>
    <row r="633" spans="1:36" ht="12.75">
      <c r="A633" s="217"/>
      <c r="B633" s="217"/>
      <c r="C633" s="217"/>
      <c r="D633" s="217"/>
      <c r="E633" s="217"/>
      <c r="F633" s="217"/>
      <c r="G633" s="217"/>
      <c r="H633" s="217"/>
      <c r="I633" s="217"/>
      <c r="J633" s="217"/>
      <c r="K633" s="217"/>
      <c r="L633" s="217"/>
      <c r="M633" s="217"/>
      <c r="N633" s="217"/>
      <c r="O633" s="217"/>
      <c r="P633" s="217"/>
      <c r="Q633" s="217"/>
      <c r="R633" s="217"/>
      <c r="S633" s="217"/>
      <c r="T633" s="217"/>
      <c r="U633" s="217"/>
      <c r="V633" s="217"/>
      <c r="W633" s="217"/>
      <c r="X633" s="217"/>
      <c r="Y633" s="217"/>
      <c r="Z633" s="217"/>
      <c r="AA633" s="217"/>
      <c r="AB633" s="217"/>
      <c r="AC633" s="217"/>
      <c r="AD633" s="217"/>
      <c r="AE633" s="217"/>
      <c r="AF633" s="217"/>
      <c r="AG633" s="217"/>
      <c r="AH633" s="217"/>
      <c r="AI633" s="217"/>
      <c r="AJ633" s="217"/>
    </row>
    <row r="634" spans="1:36" ht="12.75">
      <c r="A634" s="217"/>
      <c r="B634" s="217"/>
      <c r="C634" s="217"/>
      <c r="D634" s="217"/>
      <c r="E634" s="217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217"/>
      <c r="W634" s="217"/>
      <c r="X634" s="217"/>
      <c r="Y634" s="217"/>
      <c r="Z634" s="217"/>
      <c r="AA634" s="217"/>
      <c r="AB634" s="217"/>
      <c r="AC634" s="217"/>
      <c r="AD634" s="217"/>
      <c r="AE634" s="217"/>
      <c r="AF634" s="217"/>
      <c r="AG634" s="217"/>
      <c r="AH634" s="217"/>
      <c r="AI634" s="217"/>
      <c r="AJ634" s="217"/>
    </row>
    <row r="635" spans="1:36" ht="12.75">
      <c r="A635" s="217"/>
      <c r="B635" s="217"/>
      <c r="C635" s="217"/>
      <c r="D635" s="217"/>
      <c r="E635" s="217"/>
      <c r="F635" s="217"/>
      <c r="G635" s="217"/>
      <c r="H635" s="217"/>
      <c r="I635" s="217"/>
      <c r="J635" s="217"/>
      <c r="K635" s="217"/>
      <c r="L635" s="217"/>
      <c r="M635" s="217"/>
      <c r="N635" s="217"/>
      <c r="O635" s="217"/>
      <c r="P635" s="217"/>
      <c r="Q635" s="217"/>
      <c r="R635" s="217"/>
      <c r="S635" s="217"/>
      <c r="T635" s="217"/>
      <c r="U635" s="217"/>
      <c r="V635" s="217"/>
      <c r="W635" s="217"/>
      <c r="X635" s="217"/>
      <c r="Y635" s="217"/>
      <c r="Z635" s="217"/>
      <c r="AA635" s="217"/>
      <c r="AB635" s="217"/>
      <c r="AC635" s="217"/>
      <c r="AD635" s="217"/>
      <c r="AE635" s="217"/>
      <c r="AF635" s="217"/>
      <c r="AG635" s="217"/>
      <c r="AH635" s="217"/>
      <c r="AI635" s="217"/>
      <c r="AJ635" s="217"/>
    </row>
    <row r="636" spans="1:36" ht="12.75">
      <c r="A636" s="217"/>
      <c r="B636" s="217"/>
      <c r="C636" s="217"/>
      <c r="D636" s="217"/>
      <c r="E636" s="217"/>
      <c r="F636" s="217"/>
      <c r="G636" s="217"/>
      <c r="H636" s="217"/>
      <c r="I636" s="217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  <c r="X636" s="217"/>
      <c r="Y636" s="217"/>
      <c r="Z636" s="217"/>
      <c r="AA636" s="217"/>
      <c r="AB636" s="217"/>
      <c r="AC636" s="217"/>
      <c r="AD636" s="217"/>
      <c r="AE636" s="217"/>
      <c r="AF636" s="217"/>
      <c r="AG636" s="217"/>
      <c r="AH636" s="217"/>
      <c r="AI636" s="217"/>
      <c r="AJ636" s="217"/>
    </row>
    <row r="637" spans="1:36" ht="12.75">
      <c r="A637" s="217"/>
      <c r="B637" s="217"/>
      <c r="C637" s="217"/>
      <c r="D637" s="217"/>
      <c r="E637" s="217"/>
      <c r="F637" s="217"/>
      <c r="G637" s="217"/>
      <c r="H637" s="217"/>
      <c r="I637" s="217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217"/>
      <c r="W637" s="217"/>
      <c r="X637" s="217"/>
      <c r="Y637" s="217"/>
      <c r="Z637" s="217"/>
      <c r="AA637" s="217"/>
      <c r="AB637" s="217"/>
      <c r="AC637" s="217"/>
      <c r="AD637" s="217"/>
      <c r="AE637" s="217"/>
      <c r="AF637" s="217"/>
      <c r="AG637" s="217"/>
      <c r="AH637" s="217"/>
      <c r="AI637" s="217"/>
      <c r="AJ637" s="217"/>
    </row>
    <row r="638" spans="1:36" ht="12.75">
      <c r="A638" s="217"/>
      <c r="B638" s="217"/>
      <c r="C638" s="217"/>
      <c r="D638" s="217"/>
      <c r="E638" s="217"/>
      <c r="F638" s="217"/>
      <c r="G638" s="217"/>
      <c r="H638" s="217"/>
      <c r="I638" s="217"/>
      <c r="J638" s="217"/>
      <c r="K638" s="217"/>
      <c r="L638" s="217"/>
      <c r="M638" s="217"/>
      <c r="N638" s="217"/>
      <c r="O638" s="217"/>
      <c r="P638" s="217"/>
      <c r="Q638" s="217"/>
      <c r="R638" s="217"/>
      <c r="S638" s="217"/>
      <c r="T638" s="217"/>
      <c r="U638" s="217"/>
      <c r="V638" s="217"/>
      <c r="W638" s="217"/>
      <c r="X638" s="217"/>
      <c r="Y638" s="217"/>
      <c r="Z638" s="217"/>
      <c r="AA638" s="217"/>
      <c r="AB638" s="217"/>
      <c r="AC638" s="217"/>
      <c r="AD638" s="217"/>
      <c r="AE638" s="217"/>
      <c r="AF638" s="217"/>
      <c r="AG638" s="217"/>
      <c r="AH638" s="217"/>
      <c r="AI638" s="217"/>
      <c r="AJ638" s="217"/>
    </row>
    <row r="639" spans="1:36" ht="12.75">
      <c r="A639" s="217"/>
      <c r="B639" s="217"/>
      <c r="C639" s="217"/>
      <c r="D639" s="217"/>
      <c r="E639" s="217"/>
      <c r="F639" s="217"/>
      <c r="G639" s="217"/>
      <c r="H639" s="217"/>
      <c r="I639" s="217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217"/>
      <c r="W639" s="217"/>
      <c r="X639" s="217"/>
      <c r="Y639" s="217"/>
      <c r="Z639" s="217"/>
      <c r="AA639" s="217"/>
      <c r="AB639" s="217"/>
      <c r="AC639" s="217"/>
      <c r="AD639" s="217"/>
      <c r="AE639" s="217"/>
      <c r="AF639" s="217"/>
      <c r="AG639" s="217"/>
      <c r="AH639" s="217"/>
      <c r="AI639" s="217"/>
      <c r="AJ639" s="217"/>
    </row>
    <row r="640" spans="1:36" ht="12.75">
      <c r="A640" s="217"/>
      <c r="B640" s="217"/>
      <c r="C640" s="217"/>
      <c r="D640" s="217"/>
      <c r="E640" s="217"/>
      <c r="F640" s="217"/>
      <c r="G640" s="217"/>
      <c r="H640" s="217"/>
      <c r="I640" s="217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217"/>
      <c r="W640" s="217"/>
      <c r="X640" s="217"/>
      <c r="Y640" s="217"/>
      <c r="Z640" s="217"/>
      <c r="AA640" s="217"/>
      <c r="AB640" s="217"/>
      <c r="AC640" s="217"/>
      <c r="AD640" s="217"/>
      <c r="AE640" s="217"/>
      <c r="AF640" s="217"/>
      <c r="AG640" s="217"/>
      <c r="AH640" s="217"/>
      <c r="AI640" s="217"/>
      <c r="AJ640" s="217"/>
    </row>
    <row r="641" spans="1:36" ht="12.75">
      <c r="A641" s="217"/>
      <c r="B641" s="217"/>
      <c r="C641" s="217"/>
      <c r="D641" s="217"/>
      <c r="E641" s="217"/>
      <c r="F641" s="217"/>
      <c r="G641" s="217"/>
      <c r="H641" s="217"/>
      <c r="I641" s="217"/>
      <c r="J641" s="217"/>
      <c r="K641" s="217"/>
      <c r="L641" s="217"/>
      <c r="M641" s="217"/>
      <c r="N641" s="217"/>
      <c r="O641" s="217"/>
      <c r="P641" s="217"/>
      <c r="Q641" s="217"/>
      <c r="R641" s="217"/>
      <c r="S641" s="217"/>
      <c r="T641" s="217"/>
      <c r="U641" s="217"/>
      <c r="V641" s="217"/>
      <c r="W641" s="217"/>
      <c r="X641" s="217"/>
      <c r="Y641" s="217"/>
      <c r="Z641" s="217"/>
      <c r="AA641" s="217"/>
      <c r="AB641" s="217"/>
      <c r="AC641" s="217"/>
      <c r="AD641" s="217"/>
      <c r="AE641" s="217"/>
      <c r="AF641" s="217"/>
      <c r="AG641" s="217"/>
      <c r="AH641" s="217"/>
      <c r="AI641" s="217"/>
      <c r="AJ641" s="217"/>
    </row>
    <row r="642" spans="1:36" ht="12.75">
      <c r="A642" s="217"/>
      <c r="B642" s="217"/>
      <c r="C642" s="217"/>
      <c r="D642" s="217"/>
      <c r="E642" s="217"/>
      <c r="F642" s="217"/>
      <c r="G642" s="217"/>
      <c r="H642" s="217"/>
      <c r="I642" s="217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217"/>
      <c r="W642" s="217"/>
      <c r="X642" s="217"/>
      <c r="Y642" s="217"/>
      <c r="Z642" s="217"/>
      <c r="AA642" s="217"/>
      <c r="AB642" s="217"/>
      <c r="AC642" s="217"/>
      <c r="AD642" s="217"/>
      <c r="AE642" s="217"/>
      <c r="AF642" s="217"/>
      <c r="AG642" s="217"/>
      <c r="AH642" s="217"/>
      <c r="AI642" s="217"/>
      <c r="AJ642" s="217"/>
    </row>
    <row r="643" spans="1:36" ht="12.75">
      <c r="A643" s="217"/>
      <c r="B643" s="217"/>
      <c r="C643" s="217"/>
      <c r="D643" s="217"/>
      <c r="E643" s="217"/>
      <c r="F643" s="217"/>
      <c r="G643" s="217"/>
      <c r="H643" s="217"/>
      <c r="I643" s="217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217"/>
      <c r="W643" s="217"/>
      <c r="X643" s="217"/>
      <c r="Y643" s="217"/>
      <c r="Z643" s="217"/>
      <c r="AA643" s="217"/>
      <c r="AB643" s="217"/>
      <c r="AC643" s="217"/>
      <c r="AD643" s="217"/>
      <c r="AE643" s="217"/>
      <c r="AF643" s="217"/>
      <c r="AG643" s="217"/>
      <c r="AH643" s="217"/>
      <c r="AI643" s="217"/>
      <c r="AJ643" s="217"/>
    </row>
    <row r="644" spans="1:36" ht="12.75">
      <c r="A644" s="217"/>
      <c r="B644" s="217"/>
      <c r="C644" s="217"/>
      <c r="D644" s="217"/>
      <c r="E644" s="217"/>
      <c r="F644" s="217"/>
      <c r="G644" s="217"/>
      <c r="H644" s="217"/>
      <c r="I644" s="217"/>
      <c r="J644" s="217"/>
      <c r="K644" s="217"/>
      <c r="L644" s="217"/>
      <c r="M644" s="217"/>
      <c r="N644" s="217"/>
      <c r="O644" s="217"/>
      <c r="P644" s="217"/>
      <c r="Q644" s="217"/>
      <c r="R644" s="217"/>
      <c r="S644" s="217"/>
      <c r="T644" s="217"/>
      <c r="U644" s="217"/>
      <c r="V644" s="217"/>
      <c r="W644" s="217"/>
      <c r="X644" s="217"/>
      <c r="Y644" s="217"/>
      <c r="Z644" s="217"/>
      <c r="AA644" s="217"/>
      <c r="AB644" s="217"/>
      <c r="AC644" s="217"/>
      <c r="AD644" s="217"/>
      <c r="AE644" s="217"/>
      <c r="AF644" s="217"/>
      <c r="AG644" s="217"/>
      <c r="AH644" s="217"/>
      <c r="AI644" s="217"/>
      <c r="AJ644" s="217"/>
    </row>
    <row r="645" spans="1:36" ht="12.75">
      <c r="A645" s="217"/>
      <c r="B645" s="217"/>
      <c r="C645" s="217"/>
      <c r="D645" s="217"/>
      <c r="E645" s="217"/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  <c r="Q645" s="217"/>
      <c r="R645" s="217"/>
      <c r="S645" s="217"/>
      <c r="T645" s="217"/>
      <c r="U645" s="217"/>
      <c r="V645" s="217"/>
      <c r="W645" s="217"/>
      <c r="X645" s="217"/>
      <c r="Y645" s="217"/>
      <c r="Z645" s="217"/>
      <c r="AA645" s="217"/>
      <c r="AB645" s="217"/>
      <c r="AC645" s="217"/>
      <c r="AD645" s="217"/>
      <c r="AE645" s="217"/>
      <c r="AF645" s="217"/>
      <c r="AG645" s="217"/>
      <c r="AH645" s="217"/>
      <c r="AI645" s="217"/>
      <c r="AJ645" s="217"/>
    </row>
    <row r="646" spans="1:36" ht="12.75">
      <c r="A646" s="217"/>
      <c r="B646" s="217"/>
      <c r="C646" s="217"/>
      <c r="D646" s="217"/>
      <c r="E646" s="217"/>
      <c r="F646" s="217"/>
      <c r="G646" s="217"/>
      <c r="H646" s="217"/>
      <c r="I646" s="217"/>
      <c r="J646" s="217"/>
      <c r="K646" s="217"/>
      <c r="L646" s="217"/>
      <c r="M646" s="217"/>
      <c r="N646" s="217"/>
      <c r="O646" s="217"/>
      <c r="P646" s="217"/>
      <c r="Q646" s="217"/>
      <c r="R646" s="217"/>
      <c r="S646" s="217"/>
      <c r="T646" s="217"/>
      <c r="U646" s="217"/>
      <c r="V646" s="217"/>
      <c r="W646" s="217"/>
      <c r="X646" s="217"/>
      <c r="Y646" s="217"/>
      <c r="Z646" s="217"/>
      <c r="AA646" s="217"/>
      <c r="AB646" s="217"/>
      <c r="AC646" s="217"/>
      <c r="AD646" s="217"/>
      <c r="AE646" s="217"/>
      <c r="AF646" s="217"/>
      <c r="AG646" s="217"/>
      <c r="AH646" s="217"/>
      <c r="AI646" s="217"/>
      <c r="AJ646" s="217"/>
    </row>
    <row r="647" spans="1:36" ht="12.75">
      <c r="A647" s="217"/>
      <c r="B647" s="217"/>
      <c r="C647" s="217"/>
      <c r="D647" s="217"/>
      <c r="E647" s="217"/>
      <c r="F647" s="217"/>
      <c r="G647" s="217"/>
      <c r="H647" s="217"/>
      <c r="I647" s="217"/>
      <c r="J647" s="217"/>
      <c r="K647" s="217"/>
      <c r="L647" s="217"/>
      <c r="M647" s="217"/>
      <c r="N647" s="217"/>
      <c r="O647" s="217"/>
      <c r="P647" s="217"/>
      <c r="Q647" s="217"/>
      <c r="R647" s="217"/>
      <c r="S647" s="217"/>
      <c r="T647" s="217"/>
      <c r="U647" s="217"/>
      <c r="V647" s="217"/>
      <c r="W647" s="217"/>
      <c r="X647" s="217"/>
      <c r="Y647" s="217"/>
      <c r="Z647" s="217"/>
      <c r="AA647" s="217"/>
      <c r="AB647" s="217"/>
      <c r="AC647" s="217"/>
      <c r="AD647" s="217"/>
      <c r="AE647" s="217"/>
      <c r="AF647" s="217"/>
      <c r="AG647" s="217"/>
      <c r="AH647" s="217"/>
      <c r="AI647" s="217"/>
      <c r="AJ647" s="217"/>
    </row>
    <row r="648" spans="1:36" ht="12.75">
      <c r="A648" s="217"/>
      <c r="B648" s="217"/>
      <c r="C648" s="217"/>
      <c r="D648" s="217"/>
      <c r="E648" s="217"/>
      <c r="F648" s="217"/>
      <c r="G648" s="217"/>
      <c r="H648" s="217"/>
      <c r="I648" s="217"/>
      <c r="J648" s="217"/>
      <c r="K648" s="217"/>
      <c r="L648" s="217"/>
      <c r="M648" s="217"/>
      <c r="N648" s="217"/>
      <c r="O648" s="217"/>
      <c r="P648" s="217"/>
      <c r="Q648" s="217"/>
      <c r="R648" s="217"/>
      <c r="S648" s="217"/>
      <c r="T648" s="217"/>
      <c r="U648" s="217"/>
      <c r="V648" s="217"/>
      <c r="W648" s="217"/>
      <c r="X648" s="217"/>
      <c r="Y648" s="217"/>
      <c r="Z648" s="217"/>
      <c r="AA648" s="217"/>
      <c r="AB648" s="217"/>
      <c r="AC648" s="217"/>
      <c r="AD648" s="217"/>
      <c r="AE648" s="217"/>
      <c r="AF648" s="217"/>
      <c r="AG648" s="217"/>
      <c r="AH648" s="217"/>
      <c r="AI648" s="217"/>
      <c r="AJ648" s="217"/>
    </row>
    <row r="649" spans="1:36" ht="12.75">
      <c r="A649" s="217"/>
      <c r="B649" s="217"/>
      <c r="C649" s="217"/>
      <c r="D649" s="217"/>
      <c r="E649" s="217"/>
      <c r="F649" s="217"/>
      <c r="G649" s="217"/>
      <c r="H649" s="217"/>
      <c r="I649" s="217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17"/>
      <c r="U649" s="217"/>
      <c r="V649" s="217"/>
      <c r="W649" s="217"/>
      <c r="X649" s="217"/>
      <c r="Y649" s="217"/>
      <c r="Z649" s="217"/>
      <c r="AA649" s="217"/>
      <c r="AB649" s="217"/>
      <c r="AC649" s="217"/>
      <c r="AD649" s="217"/>
      <c r="AE649" s="217"/>
      <c r="AF649" s="217"/>
      <c r="AG649" s="217"/>
      <c r="AH649" s="217"/>
      <c r="AI649" s="217"/>
      <c r="AJ649" s="217"/>
    </row>
    <row r="650" spans="1:36" ht="12.75">
      <c r="A650" s="217"/>
      <c r="B650" s="217"/>
      <c r="C650" s="217"/>
      <c r="D650" s="217"/>
      <c r="E650" s="217"/>
      <c r="F650" s="217"/>
      <c r="G650" s="217"/>
      <c r="H650" s="217"/>
      <c r="I650" s="217"/>
      <c r="J650" s="217"/>
      <c r="K650" s="217"/>
      <c r="L650" s="217"/>
      <c r="M650" s="217"/>
      <c r="N650" s="217"/>
      <c r="O650" s="217"/>
      <c r="P650" s="217"/>
      <c r="Q650" s="217"/>
      <c r="R650" s="217"/>
      <c r="S650" s="217"/>
      <c r="T650" s="217"/>
      <c r="U650" s="217"/>
      <c r="V650" s="217"/>
      <c r="W650" s="217"/>
      <c r="X650" s="217"/>
      <c r="Y650" s="217"/>
      <c r="Z650" s="217"/>
      <c r="AA650" s="217"/>
      <c r="AB650" s="217"/>
      <c r="AC650" s="217"/>
      <c r="AD650" s="217"/>
      <c r="AE650" s="217"/>
      <c r="AF650" s="217"/>
      <c r="AG650" s="217"/>
      <c r="AH650" s="217"/>
      <c r="AI650" s="217"/>
      <c r="AJ650" s="217"/>
    </row>
    <row r="651" spans="1:36" ht="12.75">
      <c r="A651" s="217"/>
      <c r="B651" s="217"/>
      <c r="C651" s="217"/>
      <c r="D651" s="217"/>
      <c r="E651" s="217"/>
      <c r="F651" s="217"/>
      <c r="G651" s="217"/>
      <c r="H651" s="217"/>
      <c r="I651" s="217"/>
      <c r="J651" s="217"/>
      <c r="K651" s="217"/>
      <c r="L651" s="217"/>
      <c r="M651" s="217"/>
      <c r="N651" s="217"/>
      <c r="O651" s="217"/>
      <c r="P651" s="217"/>
      <c r="Q651" s="217"/>
      <c r="R651" s="217"/>
      <c r="S651" s="217"/>
      <c r="T651" s="217"/>
      <c r="U651" s="217"/>
      <c r="V651" s="217"/>
      <c r="W651" s="217"/>
      <c r="X651" s="217"/>
      <c r="Y651" s="217"/>
      <c r="Z651" s="217"/>
      <c r="AA651" s="217"/>
      <c r="AB651" s="217"/>
      <c r="AC651" s="217"/>
      <c r="AD651" s="217"/>
      <c r="AE651" s="217"/>
      <c r="AF651" s="217"/>
      <c r="AG651" s="217"/>
      <c r="AH651" s="217"/>
      <c r="AI651" s="217"/>
      <c r="AJ651" s="217"/>
    </row>
    <row r="652" spans="1:36" ht="12.75">
      <c r="A652" s="217"/>
      <c r="B652" s="217"/>
      <c r="C652" s="217"/>
      <c r="D652" s="217"/>
      <c r="E652" s="217"/>
      <c r="F652" s="217"/>
      <c r="G652" s="217"/>
      <c r="H652" s="217"/>
      <c r="I652" s="217"/>
      <c r="J652" s="217"/>
      <c r="K652" s="217"/>
      <c r="L652" s="217"/>
      <c r="M652" s="217"/>
      <c r="N652" s="217"/>
      <c r="O652" s="217"/>
      <c r="P652" s="217"/>
      <c r="Q652" s="217"/>
      <c r="R652" s="217"/>
      <c r="S652" s="217"/>
      <c r="T652" s="217"/>
      <c r="U652" s="217"/>
      <c r="V652" s="217"/>
      <c r="W652" s="217"/>
      <c r="X652" s="217"/>
      <c r="Y652" s="217"/>
      <c r="Z652" s="217"/>
      <c r="AA652" s="217"/>
      <c r="AB652" s="217"/>
      <c r="AC652" s="217"/>
      <c r="AD652" s="217"/>
      <c r="AE652" s="217"/>
      <c r="AF652" s="217"/>
      <c r="AG652" s="217"/>
      <c r="AH652" s="217"/>
      <c r="AI652" s="217"/>
      <c r="AJ652" s="217"/>
    </row>
    <row r="653" spans="1:36" ht="12.75">
      <c r="A653" s="217"/>
      <c r="B653" s="217"/>
      <c r="C653" s="217"/>
      <c r="D653" s="217"/>
      <c r="E653" s="217"/>
      <c r="F653" s="217"/>
      <c r="G653" s="217"/>
      <c r="H653" s="217"/>
      <c r="I653" s="217"/>
      <c r="J653" s="217"/>
      <c r="K653" s="217"/>
      <c r="L653" s="217"/>
      <c r="M653" s="217"/>
      <c r="N653" s="217"/>
      <c r="O653" s="217"/>
      <c r="P653" s="217"/>
      <c r="Q653" s="217"/>
      <c r="R653" s="217"/>
      <c r="S653" s="217"/>
      <c r="T653" s="217"/>
      <c r="U653" s="217"/>
      <c r="V653" s="217"/>
      <c r="W653" s="217"/>
      <c r="X653" s="217"/>
      <c r="Y653" s="217"/>
      <c r="Z653" s="217"/>
      <c r="AA653" s="217"/>
      <c r="AB653" s="217"/>
      <c r="AC653" s="217"/>
      <c r="AD653" s="217"/>
      <c r="AE653" s="217"/>
      <c r="AF653" s="217"/>
      <c r="AG653" s="217"/>
      <c r="AH653" s="217"/>
      <c r="AI653" s="217"/>
      <c r="AJ653" s="217"/>
    </row>
    <row r="654" spans="1:36" ht="12.75">
      <c r="A654" s="217"/>
      <c r="B654" s="217"/>
      <c r="C654" s="217"/>
      <c r="D654" s="217"/>
      <c r="E654" s="217"/>
      <c r="F654" s="217"/>
      <c r="G654" s="217"/>
      <c r="H654" s="217"/>
      <c r="I654" s="217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  <c r="U654" s="217"/>
      <c r="V654" s="217"/>
      <c r="W654" s="217"/>
      <c r="X654" s="217"/>
      <c r="Y654" s="217"/>
      <c r="Z654" s="217"/>
      <c r="AA654" s="217"/>
      <c r="AB654" s="217"/>
      <c r="AC654" s="217"/>
      <c r="AD654" s="217"/>
      <c r="AE654" s="217"/>
      <c r="AF654" s="217"/>
      <c r="AG654" s="217"/>
      <c r="AH654" s="217"/>
      <c r="AI654" s="217"/>
      <c r="AJ654" s="217"/>
    </row>
    <row r="655" spans="1:36" ht="12.75">
      <c r="A655" s="217"/>
      <c r="B655" s="217"/>
      <c r="C655" s="217"/>
      <c r="D655" s="217"/>
      <c r="E655" s="217"/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  <c r="U655" s="217"/>
      <c r="V655" s="217"/>
      <c r="W655" s="217"/>
      <c r="X655" s="217"/>
      <c r="Y655" s="217"/>
      <c r="Z655" s="217"/>
      <c r="AA655" s="217"/>
      <c r="AB655" s="217"/>
      <c r="AC655" s="217"/>
      <c r="AD655" s="217"/>
      <c r="AE655" s="217"/>
      <c r="AF655" s="217"/>
      <c r="AG655" s="217"/>
      <c r="AH655" s="217"/>
      <c r="AI655" s="217"/>
      <c r="AJ655" s="217"/>
    </row>
    <row r="656" spans="1:36" ht="12.75">
      <c r="A656" s="217"/>
      <c r="B656" s="217"/>
      <c r="C656" s="217"/>
      <c r="D656" s="217"/>
      <c r="E656" s="217"/>
      <c r="F656" s="217"/>
      <c r="G656" s="217"/>
      <c r="H656" s="217"/>
      <c r="I656" s="217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  <c r="U656" s="217"/>
      <c r="V656" s="217"/>
      <c r="W656" s="217"/>
      <c r="X656" s="217"/>
      <c r="Y656" s="217"/>
      <c r="Z656" s="217"/>
      <c r="AA656" s="217"/>
      <c r="AB656" s="217"/>
      <c r="AC656" s="217"/>
      <c r="AD656" s="217"/>
      <c r="AE656" s="217"/>
      <c r="AF656" s="217"/>
      <c r="AG656" s="217"/>
      <c r="AH656" s="217"/>
      <c r="AI656" s="217"/>
      <c r="AJ656" s="217"/>
    </row>
    <row r="657" spans="1:36" ht="12.75">
      <c r="A657" s="217"/>
      <c r="B657" s="217"/>
      <c r="C657" s="217"/>
      <c r="D657" s="217"/>
      <c r="E657" s="217"/>
      <c r="F657" s="217"/>
      <c r="G657" s="217"/>
      <c r="H657" s="217"/>
      <c r="I657" s="217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  <c r="U657" s="217"/>
      <c r="V657" s="217"/>
      <c r="W657" s="217"/>
      <c r="X657" s="217"/>
      <c r="Y657" s="217"/>
      <c r="Z657" s="217"/>
      <c r="AA657" s="217"/>
      <c r="AB657" s="217"/>
      <c r="AC657" s="217"/>
      <c r="AD657" s="217"/>
      <c r="AE657" s="217"/>
      <c r="AF657" s="217"/>
      <c r="AG657" s="217"/>
      <c r="AH657" s="217"/>
      <c r="AI657" s="217"/>
      <c r="AJ657" s="217"/>
    </row>
    <row r="658" spans="1:36" ht="12.75">
      <c r="A658" s="217"/>
      <c r="B658" s="217"/>
      <c r="C658" s="217"/>
      <c r="D658" s="217"/>
      <c r="E658" s="217"/>
      <c r="F658" s="217"/>
      <c r="G658" s="217"/>
      <c r="H658" s="217"/>
      <c r="I658" s="217"/>
      <c r="J658" s="217"/>
      <c r="K658" s="217"/>
      <c r="L658" s="217"/>
      <c r="M658" s="217"/>
      <c r="N658" s="217"/>
      <c r="O658" s="217"/>
      <c r="P658" s="217"/>
      <c r="Q658" s="217"/>
      <c r="R658" s="217"/>
      <c r="S658" s="217"/>
      <c r="T658" s="217"/>
      <c r="U658" s="217"/>
      <c r="V658" s="217"/>
      <c r="W658" s="217"/>
      <c r="X658" s="217"/>
      <c r="Y658" s="217"/>
      <c r="Z658" s="217"/>
      <c r="AA658" s="217"/>
      <c r="AB658" s="217"/>
      <c r="AC658" s="217"/>
      <c r="AD658" s="217"/>
      <c r="AE658" s="217"/>
      <c r="AF658" s="217"/>
      <c r="AG658" s="217"/>
      <c r="AH658" s="217"/>
      <c r="AI658" s="217"/>
      <c r="AJ658" s="217"/>
    </row>
    <row r="659" spans="1:36" ht="12.75">
      <c r="A659" s="217"/>
      <c r="B659" s="217"/>
      <c r="C659" s="217"/>
      <c r="D659" s="217"/>
      <c r="E659" s="217"/>
      <c r="F659" s="217"/>
      <c r="G659" s="217"/>
      <c r="H659" s="217"/>
      <c r="I659" s="217"/>
      <c r="J659" s="217"/>
      <c r="K659" s="217"/>
      <c r="L659" s="217"/>
      <c r="M659" s="217"/>
      <c r="N659" s="217"/>
      <c r="O659" s="217"/>
      <c r="P659" s="217"/>
      <c r="Q659" s="217"/>
      <c r="R659" s="217"/>
      <c r="S659" s="217"/>
      <c r="T659" s="217"/>
      <c r="U659" s="217"/>
      <c r="V659" s="217"/>
      <c r="W659" s="217"/>
      <c r="X659" s="217"/>
      <c r="Y659" s="217"/>
      <c r="Z659" s="217"/>
      <c r="AA659" s="217"/>
      <c r="AB659" s="217"/>
      <c r="AC659" s="217"/>
      <c r="AD659" s="217"/>
      <c r="AE659" s="217"/>
      <c r="AF659" s="217"/>
      <c r="AG659" s="217"/>
      <c r="AH659" s="217"/>
      <c r="AI659" s="217"/>
      <c r="AJ659" s="217"/>
    </row>
    <row r="660" spans="1:36" ht="12.75">
      <c r="A660" s="217"/>
      <c r="B660" s="217"/>
      <c r="C660" s="217"/>
      <c r="D660" s="217"/>
      <c r="E660" s="217"/>
      <c r="F660" s="217"/>
      <c r="G660" s="217"/>
      <c r="H660" s="217"/>
      <c r="I660" s="217"/>
      <c r="J660" s="217"/>
      <c r="K660" s="217"/>
      <c r="L660" s="217"/>
      <c r="M660" s="217"/>
      <c r="N660" s="217"/>
      <c r="O660" s="217"/>
      <c r="P660" s="217"/>
      <c r="Q660" s="217"/>
      <c r="R660" s="217"/>
      <c r="S660" s="217"/>
      <c r="T660" s="217"/>
      <c r="U660" s="217"/>
      <c r="V660" s="217"/>
      <c r="W660" s="217"/>
      <c r="X660" s="217"/>
      <c r="Y660" s="217"/>
      <c r="Z660" s="217"/>
      <c r="AA660" s="217"/>
      <c r="AB660" s="217"/>
      <c r="AC660" s="217"/>
      <c r="AD660" s="217"/>
      <c r="AE660" s="217"/>
      <c r="AF660" s="217"/>
      <c r="AG660" s="217"/>
      <c r="AH660" s="217"/>
      <c r="AI660" s="217"/>
      <c r="AJ660" s="217"/>
    </row>
    <row r="661" spans="1:36" ht="12.75">
      <c r="A661" s="217"/>
      <c r="B661" s="217"/>
      <c r="C661" s="217"/>
      <c r="D661" s="217"/>
      <c r="E661" s="217"/>
      <c r="F661" s="217"/>
      <c r="G661" s="217"/>
      <c r="H661" s="217"/>
      <c r="I661" s="217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  <c r="U661" s="217"/>
      <c r="V661" s="217"/>
      <c r="W661" s="217"/>
      <c r="X661" s="217"/>
      <c r="Y661" s="217"/>
      <c r="Z661" s="217"/>
      <c r="AA661" s="217"/>
      <c r="AB661" s="217"/>
      <c r="AC661" s="217"/>
      <c r="AD661" s="217"/>
      <c r="AE661" s="217"/>
      <c r="AF661" s="217"/>
      <c r="AG661" s="217"/>
      <c r="AH661" s="217"/>
      <c r="AI661" s="217"/>
      <c r="AJ661" s="217"/>
    </row>
    <row r="662" spans="1:36" ht="12.75">
      <c r="A662" s="217"/>
      <c r="B662" s="217"/>
      <c r="C662" s="217"/>
      <c r="D662" s="217"/>
      <c r="E662" s="217"/>
      <c r="F662" s="217"/>
      <c r="G662" s="217"/>
      <c r="H662" s="217"/>
      <c r="I662" s="217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  <c r="U662" s="217"/>
      <c r="V662" s="217"/>
      <c r="W662" s="217"/>
      <c r="X662" s="217"/>
      <c r="Y662" s="217"/>
      <c r="Z662" s="217"/>
      <c r="AA662" s="217"/>
      <c r="AB662" s="217"/>
      <c r="AC662" s="217"/>
      <c r="AD662" s="217"/>
      <c r="AE662" s="217"/>
      <c r="AF662" s="217"/>
      <c r="AG662" s="217"/>
      <c r="AH662" s="217"/>
      <c r="AI662" s="217"/>
      <c r="AJ662" s="217"/>
    </row>
    <row r="663" spans="1:36" ht="12.75">
      <c r="A663" s="217"/>
      <c r="B663" s="217"/>
      <c r="C663" s="217"/>
      <c r="D663" s="217"/>
      <c r="E663" s="217"/>
      <c r="F663" s="217"/>
      <c r="G663" s="217"/>
      <c r="H663" s="217"/>
      <c r="I663" s="217"/>
      <c r="J663" s="217"/>
      <c r="K663" s="217"/>
      <c r="L663" s="217"/>
      <c r="M663" s="217"/>
      <c r="N663" s="217"/>
      <c r="O663" s="217"/>
      <c r="P663" s="217"/>
      <c r="Q663" s="217"/>
      <c r="R663" s="217"/>
      <c r="S663" s="217"/>
      <c r="T663" s="217"/>
      <c r="U663" s="217"/>
      <c r="V663" s="217"/>
      <c r="W663" s="217"/>
      <c r="X663" s="217"/>
      <c r="Y663" s="217"/>
      <c r="Z663" s="217"/>
      <c r="AA663" s="217"/>
      <c r="AB663" s="217"/>
      <c r="AC663" s="217"/>
      <c r="AD663" s="217"/>
      <c r="AE663" s="217"/>
      <c r="AF663" s="217"/>
      <c r="AG663" s="217"/>
      <c r="AH663" s="217"/>
      <c r="AI663" s="217"/>
      <c r="AJ663" s="217"/>
    </row>
    <row r="664" spans="1:36" ht="12.75">
      <c r="A664" s="217"/>
      <c r="B664" s="217"/>
      <c r="C664" s="217"/>
      <c r="D664" s="217"/>
      <c r="E664" s="217"/>
      <c r="F664" s="217"/>
      <c r="G664" s="217"/>
      <c r="H664" s="217"/>
      <c r="I664" s="217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  <c r="U664" s="217"/>
      <c r="V664" s="217"/>
      <c r="W664" s="217"/>
      <c r="X664" s="217"/>
      <c r="Y664" s="217"/>
      <c r="Z664" s="217"/>
      <c r="AA664" s="217"/>
      <c r="AB664" s="217"/>
      <c r="AC664" s="217"/>
      <c r="AD664" s="217"/>
      <c r="AE664" s="217"/>
      <c r="AF664" s="217"/>
      <c r="AG664" s="217"/>
      <c r="AH664" s="217"/>
      <c r="AI664" s="217"/>
      <c r="AJ664" s="217"/>
    </row>
    <row r="665" spans="1:36" ht="12.75">
      <c r="A665" s="217"/>
      <c r="B665" s="217"/>
      <c r="C665" s="217"/>
      <c r="D665" s="217"/>
      <c r="E665" s="217"/>
      <c r="F665" s="217"/>
      <c r="G665" s="217"/>
      <c r="H665" s="217"/>
      <c r="I665" s="217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  <c r="U665" s="217"/>
      <c r="V665" s="217"/>
      <c r="W665" s="217"/>
      <c r="X665" s="217"/>
      <c r="Y665" s="217"/>
      <c r="Z665" s="217"/>
      <c r="AA665" s="217"/>
      <c r="AB665" s="217"/>
      <c r="AC665" s="217"/>
      <c r="AD665" s="217"/>
      <c r="AE665" s="217"/>
      <c r="AF665" s="217"/>
      <c r="AG665" s="217"/>
      <c r="AH665" s="217"/>
      <c r="AI665" s="217"/>
      <c r="AJ665" s="217"/>
    </row>
    <row r="666" spans="1:36" ht="12.75">
      <c r="A666" s="217"/>
      <c r="B666" s="217"/>
      <c r="C666" s="217"/>
      <c r="D666" s="217"/>
      <c r="E666" s="217"/>
      <c r="F666" s="217"/>
      <c r="G666" s="217"/>
      <c r="H666" s="217"/>
      <c r="I666" s="217"/>
      <c r="J666" s="217"/>
      <c r="K666" s="217"/>
      <c r="L666" s="217"/>
      <c r="M666" s="217"/>
      <c r="N666" s="217"/>
      <c r="O666" s="217"/>
      <c r="P666" s="217"/>
      <c r="Q666" s="217"/>
      <c r="R666" s="217"/>
      <c r="S666" s="217"/>
      <c r="T666" s="217"/>
      <c r="U666" s="217"/>
      <c r="V666" s="217"/>
      <c r="W666" s="217"/>
      <c r="X666" s="217"/>
      <c r="Y666" s="217"/>
      <c r="Z666" s="217"/>
      <c r="AA666" s="217"/>
      <c r="AB666" s="217"/>
      <c r="AC666" s="217"/>
      <c r="AD666" s="217"/>
      <c r="AE666" s="217"/>
      <c r="AF666" s="217"/>
      <c r="AG666" s="217"/>
      <c r="AH666" s="217"/>
      <c r="AI666" s="217"/>
      <c r="AJ666" s="217"/>
    </row>
    <row r="667" spans="1:36" ht="12.75">
      <c r="A667" s="217"/>
      <c r="B667" s="217"/>
      <c r="C667" s="217"/>
      <c r="D667" s="217"/>
      <c r="E667" s="217"/>
      <c r="F667" s="217"/>
      <c r="G667" s="217"/>
      <c r="H667" s="217"/>
      <c r="I667" s="217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  <c r="U667" s="217"/>
      <c r="V667" s="217"/>
      <c r="W667" s="217"/>
      <c r="X667" s="217"/>
      <c r="Y667" s="217"/>
      <c r="Z667" s="217"/>
      <c r="AA667" s="217"/>
      <c r="AB667" s="217"/>
      <c r="AC667" s="217"/>
      <c r="AD667" s="217"/>
      <c r="AE667" s="217"/>
      <c r="AF667" s="217"/>
      <c r="AG667" s="217"/>
      <c r="AH667" s="217"/>
      <c r="AI667" s="217"/>
      <c r="AJ667" s="217"/>
    </row>
    <row r="668" spans="1:36" ht="12.75">
      <c r="A668" s="217"/>
      <c r="B668" s="217"/>
      <c r="C668" s="217"/>
      <c r="D668" s="217"/>
      <c r="E668" s="217"/>
      <c r="F668" s="217"/>
      <c r="G668" s="217"/>
      <c r="H668" s="217"/>
      <c r="I668" s="217"/>
      <c r="J668" s="217"/>
      <c r="K668" s="217"/>
      <c r="L668" s="217"/>
      <c r="M668" s="217"/>
      <c r="N668" s="217"/>
      <c r="O668" s="217"/>
      <c r="P668" s="217"/>
      <c r="Q668" s="217"/>
      <c r="R668" s="217"/>
      <c r="S668" s="217"/>
      <c r="T668" s="217"/>
      <c r="U668" s="217"/>
      <c r="V668" s="217"/>
      <c r="W668" s="217"/>
      <c r="X668" s="217"/>
      <c r="Y668" s="217"/>
      <c r="Z668" s="217"/>
      <c r="AA668" s="217"/>
      <c r="AB668" s="217"/>
      <c r="AC668" s="217"/>
      <c r="AD668" s="217"/>
      <c r="AE668" s="217"/>
      <c r="AF668" s="217"/>
      <c r="AG668" s="217"/>
      <c r="AH668" s="217"/>
      <c r="AI668" s="217"/>
      <c r="AJ668" s="217"/>
    </row>
    <row r="669" spans="1:36" ht="12.75">
      <c r="A669" s="217"/>
      <c r="B669" s="217"/>
      <c r="C669" s="217"/>
      <c r="D669" s="217"/>
      <c r="E669" s="217"/>
      <c r="F669" s="217"/>
      <c r="G669" s="217"/>
      <c r="H669" s="217"/>
      <c r="I669" s="217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  <c r="U669" s="217"/>
      <c r="V669" s="217"/>
      <c r="W669" s="217"/>
      <c r="X669" s="217"/>
      <c r="Y669" s="217"/>
      <c r="Z669" s="217"/>
      <c r="AA669" s="217"/>
      <c r="AB669" s="217"/>
      <c r="AC669" s="217"/>
      <c r="AD669" s="217"/>
      <c r="AE669" s="217"/>
      <c r="AF669" s="217"/>
      <c r="AG669" s="217"/>
      <c r="AH669" s="217"/>
      <c r="AI669" s="217"/>
      <c r="AJ669" s="217"/>
    </row>
    <row r="670" spans="1:36" ht="12.75">
      <c r="A670" s="217"/>
      <c r="B670" s="217"/>
      <c r="C670" s="217"/>
      <c r="D670" s="217"/>
      <c r="E670" s="217"/>
      <c r="F670" s="217"/>
      <c r="G670" s="217"/>
      <c r="H670" s="217"/>
      <c r="I670" s="217"/>
      <c r="J670" s="217"/>
      <c r="K670" s="217"/>
      <c r="L670" s="217"/>
      <c r="M670" s="217"/>
      <c r="N670" s="217"/>
      <c r="O670" s="217"/>
      <c r="P670" s="217"/>
      <c r="Q670" s="217"/>
      <c r="R670" s="217"/>
      <c r="S670" s="217"/>
      <c r="T670" s="217"/>
      <c r="U670" s="217"/>
      <c r="V670" s="217"/>
      <c r="W670" s="217"/>
      <c r="X670" s="217"/>
      <c r="Y670" s="217"/>
      <c r="Z670" s="217"/>
      <c r="AA670" s="217"/>
      <c r="AB670" s="217"/>
      <c r="AC670" s="217"/>
      <c r="AD670" s="217"/>
      <c r="AE670" s="217"/>
      <c r="AF670" s="217"/>
      <c r="AG670" s="217"/>
      <c r="AH670" s="217"/>
      <c r="AI670" s="217"/>
      <c r="AJ670" s="217"/>
    </row>
    <row r="671" spans="1:36" ht="12.75">
      <c r="A671" s="217"/>
      <c r="B671" s="217"/>
      <c r="C671" s="217"/>
      <c r="D671" s="217"/>
      <c r="E671" s="217"/>
      <c r="F671" s="217"/>
      <c r="G671" s="217"/>
      <c r="H671" s="217"/>
      <c r="I671" s="217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  <c r="U671" s="217"/>
      <c r="V671" s="217"/>
      <c r="W671" s="217"/>
      <c r="X671" s="217"/>
      <c r="Y671" s="217"/>
      <c r="Z671" s="217"/>
      <c r="AA671" s="217"/>
      <c r="AB671" s="217"/>
      <c r="AC671" s="217"/>
      <c r="AD671" s="217"/>
      <c r="AE671" s="217"/>
      <c r="AF671" s="217"/>
      <c r="AG671" s="217"/>
      <c r="AH671" s="217"/>
      <c r="AI671" s="217"/>
      <c r="AJ671" s="217"/>
    </row>
    <row r="672" spans="1:36" ht="12.75">
      <c r="A672" s="217"/>
      <c r="B672" s="217"/>
      <c r="C672" s="217"/>
      <c r="D672" s="217"/>
      <c r="E672" s="217"/>
      <c r="F672" s="217"/>
      <c r="G672" s="217"/>
      <c r="H672" s="217"/>
      <c r="I672" s="217"/>
      <c r="J672" s="217"/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  <c r="U672" s="217"/>
      <c r="V672" s="217"/>
      <c r="W672" s="217"/>
      <c r="X672" s="217"/>
      <c r="Y672" s="217"/>
      <c r="Z672" s="217"/>
      <c r="AA672" s="217"/>
      <c r="AB672" s="217"/>
      <c r="AC672" s="217"/>
      <c r="AD672" s="217"/>
      <c r="AE672" s="217"/>
      <c r="AF672" s="217"/>
      <c r="AG672" s="217"/>
      <c r="AH672" s="217"/>
      <c r="AI672" s="217"/>
      <c r="AJ672" s="217"/>
    </row>
    <row r="673" spans="1:36" ht="12.75">
      <c r="A673" s="217"/>
      <c r="B673" s="217"/>
      <c r="C673" s="217"/>
      <c r="D673" s="217"/>
      <c r="E673" s="217"/>
      <c r="F673" s="217"/>
      <c r="G673" s="217"/>
      <c r="H673" s="217"/>
      <c r="I673" s="217"/>
      <c r="J673" s="217"/>
      <c r="K673" s="217"/>
      <c r="L673" s="217"/>
      <c r="M673" s="217"/>
      <c r="N673" s="217"/>
      <c r="O673" s="217"/>
      <c r="P673" s="217"/>
      <c r="Q673" s="217"/>
      <c r="R673" s="217"/>
      <c r="S673" s="217"/>
      <c r="T673" s="217"/>
      <c r="U673" s="217"/>
      <c r="V673" s="217"/>
      <c r="W673" s="217"/>
      <c r="X673" s="217"/>
      <c r="Y673" s="217"/>
      <c r="Z673" s="217"/>
      <c r="AA673" s="217"/>
      <c r="AB673" s="217"/>
      <c r="AC673" s="217"/>
      <c r="AD673" s="217"/>
      <c r="AE673" s="217"/>
      <c r="AF673" s="217"/>
      <c r="AG673" s="217"/>
      <c r="AH673" s="217"/>
      <c r="AI673" s="217"/>
      <c r="AJ673" s="217"/>
    </row>
    <row r="674" spans="1:36" ht="12.75">
      <c r="A674" s="217"/>
      <c r="B674" s="217"/>
      <c r="C674" s="217"/>
      <c r="D674" s="217"/>
      <c r="E674" s="217"/>
      <c r="F674" s="217"/>
      <c r="G674" s="217"/>
      <c r="H674" s="217"/>
      <c r="I674" s="217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  <c r="U674" s="217"/>
      <c r="V674" s="217"/>
      <c r="W674" s="217"/>
      <c r="X674" s="217"/>
      <c r="Y674" s="217"/>
      <c r="Z674" s="217"/>
      <c r="AA674" s="217"/>
      <c r="AB674" s="217"/>
      <c r="AC674" s="217"/>
      <c r="AD674" s="217"/>
      <c r="AE674" s="217"/>
      <c r="AF674" s="217"/>
      <c r="AG674" s="217"/>
      <c r="AH674" s="217"/>
      <c r="AI674" s="217"/>
      <c r="AJ674" s="217"/>
    </row>
    <row r="675" spans="1:36" ht="12.75">
      <c r="A675" s="217"/>
      <c r="B675" s="217"/>
      <c r="C675" s="217"/>
      <c r="D675" s="217"/>
      <c r="E675" s="217"/>
      <c r="F675" s="217"/>
      <c r="G675" s="217"/>
      <c r="H675" s="217"/>
      <c r="I675" s="217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  <c r="U675" s="217"/>
      <c r="V675" s="217"/>
      <c r="W675" s="217"/>
      <c r="X675" s="217"/>
      <c r="Y675" s="217"/>
      <c r="Z675" s="217"/>
      <c r="AA675" s="217"/>
      <c r="AB675" s="217"/>
      <c r="AC675" s="217"/>
      <c r="AD675" s="217"/>
      <c r="AE675" s="217"/>
      <c r="AF675" s="217"/>
      <c r="AG675" s="217"/>
      <c r="AH675" s="217"/>
      <c r="AI675" s="217"/>
      <c r="AJ675" s="217"/>
    </row>
    <row r="676" spans="1:36" ht="12.75">
      <c r="A676" s="217"/>
      <c r="B676" s="217"/>
      <c r="C676" s="217"/>
      <c r="D676" s="217"/>
      <c r="E676" s="217"/>
      <c r="F676" s="217"/>
      <c r="G676" s="217"/>
      <c r="H676" s="217"/>
      <c r="I676" s="217"/>
      <c r="J676" s="217"/>
      <c r="K676" s="217"/>
      <c r="L676" s="217"/>
      <c r="M676" s="217"/>
      <c r="N676" s="217"/>
      <c r="O676" s="217"/>
      <c r="P676" s="217"/>
      <c r="Q676" s="217"/>
      <c r="R676" s="217"/>
      <c r="S676" s="217"/>
      <c r="T676" s="217"/>
      <c r="U676" s="217"/>
      <c r="V676" s="217"/>
      <c r="W676" s="217"/>
      <c r="X676" s="217"/>
      <c r="Y676" s="217"/>
      <c r="Z676" s="217"/>
      <c r="AA676" s="217"/>
      <c r="AB676" s="217"/>
      <c r="AC676" s="217"/>
      <c r="AD676" s="217"/>
      <c r="AE676" s="217"/>
      <c r="AF676" s="217"/>
      <c r="AG676" s="217"/>
      <c r="AH676" s="217"/>
      <c r="AI676" s="217"/>
      <c r="AJ676" s="217"/>
    </row>
    <row r="677" spans="1:36" ht="12.75">
      <c r="A677" s="217"/>
      <c r="B677" s="217"/>
      <c r="C677" s="217"/>
      <c r="D677" s="217"/>
      <c r="E677" s="217"/>
      <c r="F677" s="217"/>
      <c r="G677" s="217"/>
      <c r="H677" s="217"/>
      <c r="I677" s="217"/>
      <c r="J677" s="217"/>
      <c r="K677" s="217"/>
      <c r="L677" s="217"/>
      <c r="M677" s="217"/>
      <c r="N677" s="217"/>
      <c r="O677" s="217"/>
      <c r="P677" s="217"/>
      <c r="Q677" s="217"/>
      <c r="R677" s="217"/>
      <c r="S677" s="217"/>
      <c r="T677" s="217"/>
      <c r="U677" s="217"/>
      <c r="V677" s="217"/>
      <c r="W677" s="217"/>
      <c r="X677" s="217"/>
      <c r="Y677" s="217"/>
      <c r="Z677" s="217"/>
      <c r="AA677" s="217"/>
      <c r="AB677" s="217"/>
      <c r="AC677" s="217"/>
      <c r="AD677" s="217"/>
      <c r="AE677" s="217"/>
      <c r="AF677" s="217"/>
      <c r="AG677" s="217"/>
      <c r="AH677" s="217"/>
      <c r="AI677" s="217"/>
      <c r="AJ677" s="217"/>
    </row>
    <row r="678" spans="1:36" ht="12.75">
      <c r="A678" s="217"/>
      <c r="B678" s="217"/>
      <c r="C678" s="217"/>
      <c r="D678" s="217"/>
      <c r="E678" s="217"/>
      <c r="F678" s="217"/>
      <c r="G678" s="217"/>
      <c r="H678" s="217"/>
      <c r="I678" s="217"/>
      <c r="J678" s="217"/>
      <c r="K678" s="217"/>
      <c r="L678" s="217"/>
      <c r="M678" s="217"/>
      <c r="N678" s="217"/>
      <c r="O678" s="217"/>
      <c r="P678" s="217"/>
      <c r="Q678" s="217"/>
      <c r="R678" s="217"/>
      <c r="S678" s="217"/>
      <c r="T678" s="217"/>
      <c r="U678" s="217"/>
      <c r="V678" s="217"/>
      <c r="W678" s="217"/>
      <c r="X678" s="217"/>
      <c r="Y678" s="217"/>
      <c r="Z678" s="217"/>
      <c r="AA678" s="217"/>
      <c r="AB678" s="217"/>
      <c r="AC678" s="217"/>
      <c r="AD678" s="217"/>
      <c r="AE678" s="217"/>
      <c r="AF678" s="217"/>
      <c r="AG678" s="217"/>
      <c r="AH678" s="217"/>
      <c r="AI678" s="217"/>
      <c r="AJ678" s="217"/>
    </row>
    <row r="679" spans="1:36" ht="12.75">
      <c r="A679" s="217"/>
      <c r="B679" s="217"/>
      <c r="C679" s="217"/>
      <c r="D679" s="217"/>
      <c r="E679" s="217"/>
      <c r="F679" s="217"/>
      <c r="G679" s="217"/>
      <c r="H679" s="217"/>
      <c r="I679" s="217"/>
      <c r="J679" s="217"/>
      <c r="K679" s="217"/>
      <c r="L679" s="217"/>
      <c r="M679" s="217"/>
      <c r="N679" s="217"/>
      <c r="O679" s="217"/>
      <c r="P679" s="217"/>
      <c r="Q679" s="217"/>
      <c r="R679" s="217"/>
      <c r="S679" s="217"/>
      <c r="T679" s="217"/>
      <c r="U679" s="217"/>
      <c r="V679" s="217"/>
      <c r="W679" s="217"/>
      <c r="X679" s="217"/>
      <c r="Y679" s="217"/>
      <c r="Z679" s="217"/>
      <c r="AA679" s="217"/>
      <c r="AB679" s="217"/>
      <c r="AC679" s="217"/>
      <c r="AD679" s="217"/>
      <c r="AE679" s="217"/>
      <c r="AF679" s="217"/>
      <c r="AG679" s="217"/>
      <c r="AH679" s="217"/>
      <c r="AI679" s="217"/>
      <c r="AJ679" s="217"/>
    </row>
    <row r="680" spans="1:36" ht="12.75">
      <c r="A680" s="217"/>
      <c r="B680" s="217"/>
      <c r="C680" s="217"/>
      <c r="D680" s="217"/>
      <c r="E680" s="217"/>
      <c r="F680" s="217"/>
      <c r="G680" s="217"/>
      <c r="H680" s="217"/>
      <c r="I680" s="217"/>
      <c r="J680" s="217"/>
      <c r="K680" s="217"/>
      <c r="L680" s="217"/>
      <c r="M680" s="217"/>
      <c r="N680" s="217"/>
      <c r="O680" s="217"/>
      <c r="P680" s="217"/>
      <c r="Q680" s="217"/>
      <c r="R680" s="217"/>
      <c r="S680" s="217"/>
      <c r="T680" s="217"/>
      <c r="U680" s="217"/>
      <c r="V680" s="217"/>
      <c r="W680" s="217"/>
      <c r="X680" s="217"/>
      <c r="Y680" s="217"/>
      <c r="Z680" s="217"/>
      <c r="AA680" s="217"/>
      <c r="AB680" s="217"/>
      <c r="AC680" s="217"/>
      <c r="AD680" s="217"/>
      <c r="AE680" s="217"/>
      <c r="AF680" s="217"/>
      <c r="AG680" s="217"/>
      <c r="AH680" s="217"/>
      <c r="AI680" s="217"/>
      <c r="AJ680" s="217"/>
    </row>
    <row r="681" spans="1:36" ht="12.75">
      <c r="A681" s="217"/>
      <c r="B681" s="217"/>
      <c r="C681" s="217"/>
      <c r="D681" s="217"/>
      <c r="E681" s="217"/>
      <c r="F681" s="217"/>
      <c r="G681" s="217"/>
      <c r="H681" s="217"/>
      <c r="I681" s="217"/>
      <c r="J681" s="217"/>
      <c r="K681" s="217"/>
      <c r="L681" s="217"/>
      <c r="M681" s="217"/>
      <c r="N681" s="217"/>
      <c r="O681" s="217"/>
      <c r="P681" s="217"/>
      <c r="Q681" s="217"/>
      <c r="R681" s="217"/>
      <c r="S681" s="217"/>
      <c r="T681" s="217"/>
      <c r="U681" s="217"/>
      <c r="V681" s="217"/>
      <c r="W681" s="217"/>
      <c r="X681" s="217"/>
      <c r="Y681" s="217"/>
      <c r="Z681" s="217"/>
      <c r="AA681" s="217"/>
      <c r="AB681" s="217"/>
      <c r="AC681" s="217"/>
      <c r="AD681" s="217"/>
      <c r="AE681" s="217"/>
      <c r="AF681" s="217"/>
      <c r="AG681" s="217"/>
      <c r="AH681" s="217"/>
      <c r="AI681" s="217"/>
      <c r="AJ681" s="217"/>
    </row>
    <row r="682" spans="1:36" ht="12.75">
      <c r="A682" s="217"/>
      <c r="B682" s="217"/>
      <c r="C682" s="217"/>
      <c r="D682" s="217"/>
      <c r="E682" s="217"/>
      <c r="F682" s="217"/>
      <c r="G682" s="217"/>
      <c r="H682" s="217"/>
      <c r="I682" s="217"/>
      <c r="J682" s="217"/>
      <c r="K682" s="217"/>
      <c r="L682" s="217"/>
      <c r="M682" s="217"/>
      <c r="N682" s="217"/>
      <c r="O682" s="217"/>
      <c r="P682" s="217"/>
      <c r="Q682" s="217"/>
      <c r="R682" s="217"/>
      <c r="S682" s="217"/>
      <c r="T682" s="217"/>
      <c r="U682" s="217"/>
      <c r="V682" s="217"/>
      <c r="W682" s="217"/>
      <c r="X682" s="217"/>
      <c r="Y682" s="217"/>
      <c r="Z682" s="217"/>
      <c r="AA682" s="217"/>
      <c r="AB682" s="217"/>
      <c r="AC682" s="217"/>
      <c r="AD682" s="217"/>
      <c r="AE682" s="217"/>
      <c r="AF682" s="217"/>
      <c r="AG682" s="217"/>
      <c r="AH682" s="217"/>
      <c r="AI682" s="217"/>
      <c r="AJ682" s="217"/>
    </row>
    <row r="683" spans="1:36" ht="12.75">
      <c r="A683" s="217"/>
      <c r="B683" s="217"/>
      <c r="C683" s="217"/>
      <c r="D683" s="217"/>
      <c r="E683" s="217"/>
      <c r="F683" s="217"/>
      <c r="G683" s="217"/>
      <c r="H683" s="217"/>
      <c r="I683" s="217"/>
      <c r="J683" s="217"/>
      <c r="K683" s="217"/>
      <c r="L683" s="217"/>
      <c r="M683" s="217"/>
      <c r="N683" s="217"/>
      <c r="O683" s="217"/>
      <c r="P683" s="217"/>
      <c r="Q683" s="217"/>
      <c r="R683" s="217"/>
      <c r="S683" s="217"/>
      <c r="T683" s="217"/>
      <c r="U683" s="217"/>
      <c r="V683" s="217"/>
      <c r="W683" s="217"/>
      <c r="X683" s="217"/>
      <c r="Y683" s="217"/>
      <c r="Z683" s="217"/>
      <c r="AA683" s="217"/>
      <c r="AB683" s="217"/>
      <c r="AC683" s="217"/>
      <c r="AD683" s="217"/>
      <c r="AE683" s="217"/>
      <c r="AF683" s="217"/>
      <c r="AG683" s="217"/>
      <c r="AH683" s="217"/>
      <c r="AI683" s="217"/>
      <c r="AJ683" s="217"/>
    </row>
    <row r="684" spans="1:36" ht="12.75">
      <c r="A684" s="217"/>
      <c r="B684" s="217"/>
      <c r="C684" s="217"/>
      <c r="D684" s="217"/>
      <c r="E684" s="217"/>
      <c r="F684" s="217"/>
      <c r="G684" s="217"/>
      <c r="H684" s="217"/>
      <c r="I684" s="217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  <c r="U684" s="217"/>
      <c r="V684" s="217"/>
      <c r="W684" s="217"/>
      <c r="X684" s="217"/>
      <c r="Y684" s="217"/>
      <c r="Z684" s="217"/>
      <c r="AA684" s="217"/>
      <c r="AB684" s="217"/>
      <c r="AC684" s="217"/>
      <c r="AD684" s="217"/>
      <c r="AE684" s="217"/>
      <c r="AF684" s="217"/>
      <c r="AG684" s="217"/>
      <c r="AH684" s="217"/>
      <c r="AI684" s="217"/>
      <c r="AJ684" s="217"/>
    </row>
    <row r="685" spans="1:36" ht="12.75">
      <c r="A685" s="217"/>
      <c r="B685" s="217"/>
      <c r="C685" s="217"/>
      <c r="D685" s="217"/>
      <c r="E685" s="217"/>
      <c r="F685" s="217"/>
      <c r="G685" s="217"/>
      <c r="H685" s="217"/>
      <c r="I685" s="217"/>
      <c r="J685" s="217"/>
      <c r="K685" s="217"/>
      <c r="L685" s="217"/>
      <c r="M685" s="217"/>
      <c r="N685" s="217"/>
      <c r="O685" s="217"/>
      <c r="P685" s="217"/>
      <c r="Q685" s="217"/>
      <c r="R685" s="217"/>
      <c r="S685" s="217"/>
      <c r="T685" s="217"/>
      <c r="U685" s="217"/>
      <c r="V685" s="217"/>
      <c r="W685" s="217"/>
      <c r="X685" s="217"/>
      <c r="Y685" s="217"/>
      <c r="Z685" s="217"/>
      <c r="AA685" s="217"/>
      <c r="AB685" s="217"/>
      <c r="AC685" s="217"/>
      <c r="AD685" s="217"/>
      <c r="AE685" s="217"/>
      <c r="AF685" s="217"/>
      <c r="AG685" s="217"/>
      <c r="AH685" s="217"/>
      <c r="AI685" s="217"/>
      <c r="AJ685" s="217"/>
    </row>
    <row r="686" spans="1:36" ht="12.75">
      <c r="A686" s="217"/>
      <c r="B686" s="217"/>
      <c r="C686" s="217"/>
      <c r="D686" s="217"/>
      <c r="E686" s="217"/>
      <c r="F686" s="217"/>
      <c r="G686" s="217"/>
      <c r="H686" s="217"/>
      <c r="I686" s="217"/>
      <c r="J686" s="217"/>
      <c r="K686" s="217"/>
      <c r="L686" s="217"/>
      <c r="M686" s="217"/>
      <c r="N686" s="217"/>
      <c r="O686" s="217"/>
      <c r="P686" s="217"/>
      <c r="Q686" s="217"/>
      <c r="R686" s="217"/>
      <c r="S686" s="217"/>
      <c r="T686" s="217"/>
      <c r="U686" s="217"/>
      <c r="V686" s="217"/>
      <c r="W686" s="217"/>
      <c r="X686" s="217"/>
      <c r="Y686" s="217"/>
      <c r="Z686" s="217"/>
      <c r="AA686" s="217"/>
      <c r="AB686" s="217"/>
      <c r="AC686" s="217"/>
      <c r="AD686" s="217"/>
      <c r="AE686" s="217"/>
      <c r="AF686" s="217"/>
      <c r="AG686" s="217"/>
      <c r="AH686" s="217"/>
      <c r="AI686" s="217"/>
      <c r="AJ686" s="217"/>
    </row>
    <row r="687" spans="1:36" ht="12.75">
      <c r="A687" s="217"/>
      <c r="B687" s="217"/>
      <c r="C687" s="217"/>
      <c r="D687" s="217"/>
      <c r="E687" s="217"/>
      <c r="F687" s="217"/>
      <c r="G687" s="217"/>
      <c r="H687" s="217"/>
      <c r="I687" s="217"/>
      <c r="J687" s="217"/>
      <c r="K687" s="217"/>
      <c r="L687" s="217"/>
      <c r="M687" s="217"/>
      <c r="N687" s="217"/>
      <c r="O687" s="217"/>
      <c r="P687" s="217"/>
      <c r="Q687" s="217"/>
      <c r="R687" s="217"/>
      <c r="S687" s="217"/>
      <c r="T687" s="217"/>
      <c r="U687" s="217"/>
      <c r="V687" s="217"/>
      <c r="W687" s="217"/>
      <c r="X687" s="217"/>
      <c r="Y687" s="217"/>
      <c r="Z687" s="217"/>
      <c r="AA687" s="217"/>
      <c r="AB687" s="217"/>
      <c r="AC687" s="217"/>
      <c r="AD687" s="217"/>
      <c r="AE687" s="217"/>
      <c r="AF687" s="217"/>
      <c r="AG687" s="217"/>
      <c r="AH687" s="217"/>
      <c r="AI687" s="217"/>
      <c r="AJ687" s="217"/>
    </row>
    <row r="688" spans="1:36" ht="12.75">
      <c r="A688" s="217"/>
      <c r="B688" s="217"/>
      <c r="C688" s="217"/>
      <c r="D688" s="217"/>
      <c r="E688" s="217"/>
      <c r="F688" s="217"/>
      <c r="G688" s="217"/>
      <c r="H688" s="217"/>
      <c r="I688" s="217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  <c r="U688" s="217"/>
      <c r="V688" s="217"/>
      <c r="W688" s="217"/>
      <c r="X688" s="217"/>
      <c r="Y688" s="217"/>
      <c r="Z688" s="217"/>
      <c r="AA688" s="217"/>
      <c r="AB688" s="217"/>
      <c r="AC688" s="217"/>
      <c r="AD688" s="217"/>
      <c r="AE688" s="217"/>
      <c r="AF688" s="217"/>
      <c r="AG688" s="217"/>
      <c r="AH688" s="217"/>
      <c r="AI688" s="217"/>
      <c r="AJ688" s="217"/>
    </row>
    <row r="689" spans="1:36" ht="12.75">
      <c r="A689" s="217"/>
      <c r="B689" s="217"/>
      <c r="C689" s="217"/>
      <c r="D689" s="217"/>
      <c r="E689" s="217"/>
      <c r="F689" s="217"/>
      <c r="G689" s="217"/>
      <c r="H689" s="217"/>
      <c r="I689" s="217"/>
      <c r="J689" s="217"/>
      <c r="K689" s="217"/>
      <c r="L689" s="217"/>
      <c r="M689" s="217"/>
      <c r="N689" s="217"/>
      <c r="O689" s="217"/>
      <c r="P689" s="217"/>
      <c r="Q689" s="217"/>
      <c r="R689" s="217"/>
      <c r="S689" s="217"/>
      <c r="T689" s="217"/>
      <c r="U689" s="217"/>
      <c r="V689" s="217"/>
      <c r="W689" s="217"/>
      <c r="X689" s="217"/>
      <c r="Y689" s="217"/>
      <c r="Z689" s="217"/>
      <c r="AA689" s="217"/>
      <c r="AB689" s="217"/>
      <c r="AC689" s="217"/>
      <c r="AD689" s="217"/>
      <c r="AE689" s="217"/>
      <c r="AF689" s="217"/>
      <c r="AG689" s="217"/>
      <c r="AH689" s="217"/>
      <c r="AI689" s="217"/>
      <c r="AJ689" s="217"/>
    </row>
    <row r="690" spans="1:36" ht="12.75">
      <c r="A690" s="217"/>
      <c r="B690" s="217"/>
      <c r="C690" s="217"/>
      <c r="D690" s="217"/>
      <c r="E690" s="217"/>
      <c r="F690" s="217"/>
      <c r="G690" s="217"/>
      <c r="H690" s="217"/>
      <c r="I690" s="217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  <c r="U690" s="217"/>
      <c r="V690" s="217"/>
      <c r="W690" s="217"/>
      <c r="X690" s="217"/>
      <c r="Y690" s="217"/>
      <c r="Z690" s="217"/>
      <c r="AA690" s="217"/>
      <c r="AB690" s="217"/>
      <c r="AC690" s="217"/>
      <c r="AD690" s="217"/>
      <c r="AE690" s="217"/>
      <c r="AF690" s="217"/>
      <c r="AG690" s="217"/>
      <c r="AH690" s="217"/>
      <c r="AI690" s="217"/>
      <c r="AJ690" s="217"/>
    </row>
    <row r="691" spans="1:36" ht="12.75">
      <c r="A691" s="217"/>
      <c r="B691" s="217"/>
      <c r="C691" s="217"/>
      <c r="D691" s="217"/>
      <c r="E691" s="217"/>
      <c r="F691" s="217"/>
      <c r="G691" s="217"/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  <c r="U691" s="217"/>
      <c r="V691" s="217"/>
      <c r="W691" s="217"/>
      <c r="X691" s="217"/>
      <c r="Y691" s="217"/>
      <c r="Z691" s="217"/>
      <c r="AA691" s="217"/>
      <c r="AB691" s="217"/>
      <c r="AC691" s="217"/>
      <c r="AD691" s="217"/>
      <c r="AE691" s="217"/>
      <c r="AF691" s="217"/>
      <c r="AG691" s="217"/>
      <c r="AH691" s="217"/>
      <c r="AI691" s="217"/>
      <c r="AJ691" s="217"/>
    </row>
    <row r="692" spans="1:36" ht="12.75">
      <c r="A692" s="217"/>
      <c r="B692" s="217"/>
      <c r="C692" s="217"/>
      <c r="D692" s="217"/>
      <c r="E692" s="217"/>
      <c r="F692" s="217"/>
      <c r="G692" s="217"/>
      <c r="H692" s="217"/>
      <c r="I692" s="217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  <c r="U692" s="217"/>
      <c r="V692" s="217"/>
      <c r="W692" s="217"/>
      <c r="X692" s="217"/>
      <c r="Y692" s="217"/>
      <c r="Z692" s="217"/>
      <c r="AA692" s="217"/>
      <c r="AB692" s="217"/>
      <c r="AC692" s="217"/>
      <c r="AD692" s="217"/>
      <c r="AE692" s="217"/>
      <c r="AF692" s="217"/>
      <c r="AG692" s="217"/>
      <c r="AH692" s="217"/>
      <c r="AI692" s="217"/>
      <c r="AJ692" s="217"/>
    </row>
    <row r="693" spans="1:36" ht="12.75">
      <c r="A693" s="217"/>
      <c r="B693" s="217"/>
      <c r="C693" s="217"/>
      <c r="D693" s="217"/>
      <c r="E693" s="217"/>
      <c r="F693" s="217"/>
      <c r="G693" s="217"/>
      <c r="H693" s="217"/>
      <c r="I693" s="217"/>
      <c r="J693" s="217"/>
      <c r="K693" s="217"/>
      <c r="L693" s="217"/>
      <c r="M693" s="217"/>
      <c r="N693" s="217"/>
      <c r="O693" s="217"/>
      <c r="P693" s="217"/>
      <c r="Q693" s="217"/>
      <c r="R693" s="217"/>
      <c r="S693" s="217"/>
      <c r="T693" s="217"/>
      <c r="U693" s="217"/>
      <c r="V693" s="217"/>
      <c r="W693" s="217"/>
      <c r="X693" s="217"/>
      <c r="Y693" s="217"/>
      <c r="Z693" s="217"/>
      <c r="AA693" s="217"/>
      <c r="AB693" s="217"/>
      <c r="AC693" s="217"/>
      <c r="AD693" s="217"/>
      <c r="AE693" s="217"/>
      <c r="AF693" s="217"/>
      <c r="AG693" s="217"/>
      <c r="AH693" s="217"/>
      <c r="AI693" s="217"/>
      <c r="AJ693" s="217"/>
    </row>
    <row r="694" spans="1:36" ht="12.75">
      <c r="A694" s="217"/>
      <c r="B694" s="217"/>
      <c r="C694" s="217"/>
      <c r="D694" s="217"/>
      <c r="E694" s="217"/>
      <c r="F694" s="217"/>
      <c r="G694" s="217"/>
      <c r="H694" s="217"/>
      <c r="I694" s="217"/>
      <c r="J694" s="217"/>
      <c r="K694" s="217"/>
      <c r="L694" s="217"/>
      <c r="M694" s="217"/>
      <c r="N694" s="217"/>
      <c r="O694" s="217"/>
      <c r="P694" s="217"/>
      <c r="Q694" s="217"/>
      <c r="R694" s="217"/>
      <c r="S694" s="217"/>
      <c r="T694" s="217"/>
      <c r="U694" s="217"/>
      <c r="V694" s="217"/>
      <c r="W694" s="217"/>
      <c r="X694" s="217"/>
      <c r="Y694" s="217"/>
      <c r="Z694" s="217"/>
      <c r="AA694" s="217"/>
      <c r="AB694" s="217"/>
      <c r="AC694" s="217"/>
      <c r="AD694" s="217"/>
      <c r="AE694" s="217"/>
      <c r="AF694" s="217"/>
      <c r="AG694" s="217"/>
      <c r="AH694" s="217"/>
      <c r="AI694" s="217"/>
      <c r="AJ694" s="217"/>
    </row>
    <row r="695" spans="1:36" ht="12.75">
      <c r="A695" s="217"/>
      <c r="B695" s="217"/>
      <c r="C695" s="217"/>
      <c r="D695" s="217"/>
      <c r="E695" s="217"/>
      <c r="F695" s="217"/>
      <c r="G695" s="217"/>
      <c r="H695" s="217"/>
      <c r="I695" s="217"/>
      <c r="J695" s="217"/>
      <c r="K695" s="217"/>
      <c r="L695" s="217"/>
      <c r="M695" s="217"/>
      <c r="N695" s="217"/>
      <c r="O695" s="217"/>
      <c r="P695" s="217"/>
      <c r="Q695" s="217"/>
      <c r="R695" s="217"/>
      <c r="S695" s="217"/>
      <c r="T695" s="217"/>
      <c r="U695" s="217"/>
      <c r="V695" s="217"/>
      <c r="W695" s="217"/>
      <c r="X695" s="217"/>
      <c r="Y695" s="217"/>
      <c r="Z695" s="217"/>
      <c r="AA695" s="217"/>
      <c r="AB695" s="217"/>
      <c r="AC695" s="217"/>
      <c r="AD695" s="217"/>
      <c r="AE695" s="217"/>
      <c r="AF695" s="217"/>
      <c r="AG695" s="217"/>
      <c r="AH695" s="217"/>
      <c r="AI695" s="217"/>
      <c r="AJ695" s="217"/>
    </row>
    <row r="696" spans="1:36" ht="12.75">
      <c r="A696" s="217"/>
      <c r="B696" s="217"/>
      <c r="C696" s="217"/>
      <c r="D696" s="217"/>
      <c r="E696" s="217"/>
      <c r="F696" s="217"/>
      <c r="G696" s="217"/>
      <c r="H696" s="217"/>
      <c r="I696" s="217"/>
      <c r="J696" s="217"/>
      <c r="K696" s="217"/>
      <c r="L696" s="217"/>
      <c r="M696" s="217"/>
      <c r="N696" s="217"/>
      <c r="O696" s="217"/>
      <c r="P696" s="217"/>
      <c r="Q696" s="217"/>
      <c r="R696" s="217"/>
      <c r="S696" s="217"/>
      <c r="T696" s="217"/>
      <c r="U696" s="217"/>
      <c r="V696" s="217"/>
      <c r="W696" s="217"/>
      <c r="X696" s="217"/>
      <c r="Y696" s="217"/>
      <c r="Z696" s="217"/>
      <c r="AA696" s="217"/>
      <c r="AB696" s="217"/>
      <c r="AC696" s="217"/>
      <c r="AD696" s="217"/>
      <c r="AE696" s="217"/>
      <c r="AF696" s="217"/>
      <c r="AG696" s="217"/>
      <c r="AH696" s="217"/>
      <c r="AI696" s="217"/>
      <c r="AJ696" s="217"/>
    </row>
    <row r="697" spans="1:36" ht="12.75">
      <c r="A697" s="217"/>
      <c r="B697" s="217"/>
      <c r="C697" s="217"/>
      <c r="D697" s="217"/>
      <c r="E697" s="217"/>
      <c r="F697" s="217"/>
      <c r="G697" s="217"/>
      <c r="H697" s="217"/>
      <c r="I697" s="217"/>
      <c r="J697" s="217"/>
      <c r="K697" s="217"/>
      <c r="L697" s="217"/>
      <c r="M697" s="217"/>
      <c r="N697" s="217"/>
      <c r="O697" s="217"/>
      <c r="P697" s="217"/>
      <c r="Q697" s="217"/>
      <c r="R697" s="217"/>
      <c r="S697" s="217"/>
      <c r="T697" s="217"/>
      <c r="U697" s="217"/>
      <c r="V697" s="217"/>
      <c r="W697" s="217"/>
      <c r="X697" s="217"/>
      <c r="Y697" s="217"/>
      <c r="Z697" s="217"/>
      <c r="AA697" s="217"/>
      <c r="AB697" s="217"/>
      <c r="AC697" s="217"/>
      <c r="AD697" s="217"/>
      <c r="AE697" s="217"/>
      <c r="AF697" s="217"/>
      <c r="AG697" s="217"/>
      <c r="AH697" s="217"/>
      <c r="AI697" s="217"/>
      <c r="AJ697" s="217"/>
    </row>
    <row r="698" spans="1:36" ht="12.75">
      <c r="A698" s="217"/>
      <c r="B698" s="217"/>
      <c r="C698" s="217"/>
      <c r="D698" s="217"/>
      <c r="E698" s="217"/>
      <c r="F698" s="217"/>
      <c r="G698" s="217"/>
      <c r="H698" s="217"/>
      <c r="I698" s="217"/>
      <c r="J698" s="217"/>
      <c r="K698" s="217"/>
      <c r="L698" s="217"/>
      <c r="M698" s="217"/>
      <c r="N698" s="217"/>
      <c r="O698" s="217"/>
      <c r="P698" s="217"/>
      <c r="Q698" s="217"/>
      <c r="R698" s="217"/>
      <c r="S698" s="217"/>
      <c r="T698" s="217"/>
      <c r="U698" s="217"/>
      <c r="V698" s="217"/>
      <c r="W698" s="217"/>
      <c r="X698" s="217"/>
      <c r="Y698" s="217"/>
      <c r="Z698" s="217"/>
      <c r="AA698" s="217"/>
      <c r="AB698" s="217"/>
      <c r="AC698" s="217"/>
      <c r="AD698" s="217"/>
      <c r="AE698" s="217"/>
      <c r="AF698" s="217"/>
      <c r="AG698" s="217"/>
      <c r="AH698" s="217"/>
      <c r="AI698" s="217"/>
      <c r="AJ698" s="217"/>
    </row>
    <row r="699" spans="1:36" ht="12.75">
      <c r="A699" s="217"/>
      <c r="B699" s="217"/>
      <c r="C699" s="217"/>
      <c r="D699" s="217"/>
      <c r="E699" s="217"/>
      <c r="F699" s="217"/>
      <c r="G699" s="217"/>
      <c r="H699" s="217"/>
      <c r="I699" s="217"/>
      <c r="J699" s="217"/>
      <c r="K699" s="217"/>
      <c r="L699" s="217"/>
      <c r="M699" s="217"/>
      <c r="N699" s="217"/>
      <c r="O699" s="217"/>
      <c r="P699" s="217"/>
      <c r="Q699" s="217"/>
      <c r="R699" s="217"/>
      <c r="S699" s="217"/>
      <c r="T699" s="217"/>
      <c r="U699" s="217"/>
      <c r="V699" s="217"/>
      <c r="W699" s="217"/>
      <c r="X699" s="217"/>
      <c r="Y699" s="217"/>
      <c r="Z699" s="217"/>
      <c r="AA699" s="217"/>
      <c r="AB699" s="217"/>
      <c r="AC699" s="217"/>
      <c r="AD699" s="217"/>
      <c r="AE699" s="217"/>
      <c r="AF699" s="217"/>
      <c r="AG699" s="217"/>
      <c r="AH699" s="217"/>
      <c r="AI699" s="217"/>
      <c r="AJ699" s="217"/>
    </row>
    <row r="700" spans="1:36" ht="12.75">
      <c r="A700" s="217"/>
      <c r="B700" s="217"/>
      <c r="C700" s="217"/>
      <c r="D700" s="217"/>
      <c r="E700" s="217"/>
      <c r="F700" s="217"/>
      <c r="G700" s="217"/>
      <c r="H700" s="217"/>
      <c r="I700" s="217"/>
      <c r="J700" s="217"/>
      <c r="K700" s="217"/>
      <c r="L700" s="217"/>
      <c r="M700" s="217"/>
      <c r="N700" s="217"/>
      <c r="O700" s="217"/>
      <c r="P700" s="217"/>
      <c r="Q700" s="217"/>
      <c r="R700" s="217"/>
      <c r="S700" s="217"/>
      <c r="T700" s="217"/>
      <c r="U700" s="217"/>
      <c r="V700" s="217"/>
      <c r="W700" s="217"/>
      <c r="X700" s="217"/>
      <c r="Y700" s="217"/>
      <c r="Z700" s="217"/>
      <c r="AA700" s="217"/>
      <c r="AB700" s="217"/>
      <c r="AC700" s="217"/>
      <c r="AD700" s="217"/>
      <c r="AE700" s="217"/>
      <c r="AF700" s="217"/>
      <c r="AG700" s="217"/>
      <c r="AH700" s="217"/>
      <c r="AI700" s="217"/>
      <c r="AJ700" s="217"/>
    </row>
    <row r="701" spans="1:36" ht="12.75">
      <c r="A701" s="217"/>
      <c r="B701" s="217"/>
      <c r="C701" s="217"/>
      <c r="D701" s="217"/>
      <c r="E701" s="217"/>
      <c r="F701" s="217"/>
      <c r="G701" s="217"/>
      <c r="H701" s="217"/>
      <c r="I701" s="217"/>
      <c r="J701" s="217"/>
      <c r="K701" s="217"/>
      <c r="L701" s="217"/>
      <c r="M701" s="217"/>
      <c r="N701" s="217"/>
      <c r="O701" s="217"/>
      <c r="P701" s="217"/>
      <c r="Q701" s="217"/>
      <c r="R701" s="217"/>
      <c r="S701" s="217"/>
      <c r="T701" s="217"/>
      <c r="U701" s="217"/>
      <c r="V701" s="217"/>
      <c r="W701" s="217"/>
      <c r="X701" s="217"/>
      <c r="Y701" s="217"/>
      <c r="Z701" s="217"/>
      <c r="AA701" s="217"/>
      <c r="AB701" s="217"/>
      <c r="AC701" s="217"/>
      <c r="AD701" s="217"/>
      <c r="AE701" s="217"/>
      <c r="AF701" s="217"/>
      <c r="AG701" s="217"/>
      <c r="AH701" s="217"/>
      <c r="AI701" s="217"/>
      <c r="AJ701" s="217"/>
    </row>
    <row r="702" spans="1:36" ht="12.75">
      <c r="A702" s="217"/>
      <c r="B702" s="217"/>
      <c r="C702" s="217"/>
      <c r="D702" s="217"/>
      <c r="E702" s="217"/>
      <c r="F702" s="217"/>
      <c r="G702" s="217"/>
      <c r="H702" s="217"/>
      <c r="I702" s="217"/>
      <c r="J702" s="217"/>
      <c r="K702" s="217"/>
      <c r="L702" s="217"/>
      <c r="M702" s="217"/>
      <c r="N702" s="217"/>
      <c r="O702" s="217"/>
      <c r="P702" s="217"/>
      <c r="Q702" s="217"/>
      <c r="R702" s="217"/>
      <c r="S702" s="217"/>
      <c r="T702" s="217"/>
      <c r="U702" s="217"/>
      <c r="V702" s="217"/>
      <c r="W702" s="217"/>
      <c r="X702" s="217"/>
      <c r="Y702" s="217"/>
      <c r="Z702" s="217"/>
      <c r="AA702" s="217"/>
      <c r="AB702" s="217"/>
      <c r="AC702" s="217"/>
      <c r="AD702" s="217"/>
      <c r="AE702" s="217"/>
      <c r="AF702" s="217"/>
      <c r="AG702" s="217"/>
      <c r="AH702" s="217"/>
      <c r="AI702" s="217"/>
      <c r="AJ702" s="217"/>
    </row>
    <row r="703" spans="1:36" ht="12.75">
      <c r="A703" s="217"/>
      <c r="B703" s="217"/>
      <c r="C703" s="217"/>
      <c r="D703" s="217"/>
      <c r="E703" s="217"/>
      <c r="F703" s="217"/>
      <c r="G703" s="217"/>
      <c r="H703" s="217"/>
      <c r="I703" s="217"/>
      <c r="J703" s="217"/>
      <c r="K703" s="217"/>
      <c r="L703" s="217"/>
      <c r="M703" s="217"/>
      <c r="N703" s="217"/>
      <c r="O703" s="217"/>
      <c r="P703" s="217"/>
      <c r="Q703" s="217"/>
      <c r="R703" s="217"/>
      <c r="S703" s="217"/>
      <c r="T703" s="217"/>
      <c r="U703" s="217"/>
      <c r="V703" s="217"/>
      <c r="W703" s="217"/>
      <c r="X703" s="217"/>
      <c r="Y703" s="217"/>
      <c r="Z703" s="217"/>
      <c r="AA703" s="217"/>
      <c r="AB703" s="217"/>
      <c r="AC703" s="217"/>
      <c r="AD703" s="217"/>
      <c r="AE703" s="217"/>
      <c r="AF703" s="217"/>
      <c r="AG703" s="217"/>
      <c r="AH703" s="217"/>
      <c r="AI703" s="217"/>
      <c r="AJ703" s="217"/>
    </row>
    <row r="704" spans="1:36" ht="12.75">
      <c r="A704" s="217"/>
      <c r="B704" s="217"/>
      <c r="C704" s="217"/>
      <c r="D704" s="217"/>
      <c r="E704" s="217"/>
      <c r="F704" s="217"/>
      <c r="G704" s="217"/>
      <c r="H704" s="217"/>
      <c r="I704" s="217"/>
      <c r="J704" s="217"/>
      <c r="K704" s="217"/>
      <c r="L704" s="217"/>
      <c r="M704" s="217"/>
      <c r="N704" s="217"/>
      <c r="O704" s="217"/>
      <c r="P704" s="217"/>
      <c r="Q704" s="217"/>
      <c r="R704" s="217"/>
      <c r="S704" s="217"/>
      <c r="T704" s="217"/>
      <c r="U704" s="217"/>
      <c r="V704" s="217"/>
      <c r="W704" s="217"/>
      <c r="X704" s="217"/>
      <c r="Y704" s="217"/>
      <c r="Z704" s="217"/>
      <c r="AA704" s="217"/>
      <c r="AB704" s="217"/>
      <c r="AC704" s="217"/>
      <c r="AD704" s="217"/>
      <c r="AE704" s="217"/>
      <c r="AF704" s="217"/>
      <c r="AG704" s="217"/>
      <c r="AH704" s="217"/>
      <c r="AI704" s="217"/>
      <c r="AJ704" s="217"/>
    </row>
    <row r="705" spans="1:36" ht="12.75">
      <c r="A705" s="217"/>
      <c r="B705" s="217"/>
      <c r="C705" s="217"/>
      <c r="D705" s="217"/>
      <c r="E705" s="217"/>
      <c r="F705" s="217"/>
      <c r="G705" s="217"/>
      <c r="H705" s="217"/>
      <c r="I705" s="217"/>
      <c r="J705" s="217"/>
      <c r="K705" s="217"/>
      <c r="L705" s="217"/>
      <c r="M705" s="217"/>
      <c r="N705" s="217"/>
      <c r="O705" s="217"/>
      <c r="P705" s="217"/>
      <c r="Q705" s="217"/>
      <c r="R705" s="217"/>
      <c r="S705" s="217"/>
      <c r="T705" s="217"/>
      <c r="U705" s="217"/>
      <c r="V705" s="217"/>
      <c r="W705" s="217"/>
      <c r="X705" s="217"/>
      <c r="Y705" s="217"/>
      <c r="Z705" s="217"/>
      <c r="AA705" s="217"/>
      <c r="AB705" s="217"/>
      <c r="AC705" s="217"/>
      <c r="AD705" s="217"/>
      <c r="AE705" s="217"/>
      <c r="AF705" s="217"/>
      <c r="AG705" s="217"/>
      <c r="AH705" s="217"/>
      <c r="AI705" s="217"/>
      <c r="AJ705" s="217"/>
    </row>
    <row r="706" spans="1:36" ht="12.75">
      <c r="A706" s="217"/>
      <c r="B706" s="217"/>
      <c r="C706" s="217"/>
      <c r="D706" s="217"/>
      <c r="E706" s="217"/>
      <c r="F706" s="217"/>
      <c r="G706" s="217"/>
      <c r="H706" s="217"/>
      <c r="I706" s="217"/>
      <c r="J706" s="217"/>
      <c r="K706" s="217"/>
      <c r="L706" s="217"/>
      <c r="M706" s="217"/>
      <c r="N706" s="217"/>
      <c r="O706" s="217"/>
      <c r="P706" s="217"/>
      <c r="Q706" s="217"/>
      <c r="R706" s="217"/>
      <c r="S706" s="217"/>
      <c r="T706" s="217"/>
      <c r="U706" s="217"/>
      <c r="V706" s="217"/>
      <c r="W706" s="217"/>
      <c r="X706" s="217"/>
      <c r="Y706" s="217"/>
      <c r="Z706" s="217"/>
      <c r="AA706" s="217"/>
      <c r="AB706" s="217"/>
      <c r="AC706" s="217"/>
      <c r="AD706" s="217"/>
      <c r="AE706" s="217"/>
      <c r="AF706" s="217"/>
      <c r="AG706" s="217"/>
      <c r="AH706" s="217"/>
      <c r="AI706" s="217"/>
      <c r="AJ706" s="217"/>
    </row>
    <row r="707" spans="1:36" ht="12.75">
      <c r="A707" s="217"/>
      <c r="B707" s="217"/>
      <c r="C707" s="217"/>
      <c r="D707" s="217"/>
      <c r="E707" s="217"/>
      <c r="F707" s="217"/>
      <c r="G707" s="217"/>
      <c r="H707" s="217"/>
      <c r="I707" s="217"/>
      <c r="J707" s="217"/>
      <c r="K707" s="217"/>
      <c r="L707" s="217"/>
      <c r="M707" s="217"/>
      <c r="N707" s="217"/>
      <c r="O707" s="217"/>
      <c r="P707" s="217"/>
      <c r="Q707" s="217"/>
      <c r="R707" s="217"/>
      <c r="S707" s="217"/>
      <c r="T707" s="217"/>
      <c r="U707" s="217"/>
      <c r="V707" s="217"/>
      <c r="W707" s="217"/>
      <c r="X707" s="217"/>
      <c r="Y707" s="217"/>
      <c r="Z707" s="217"/>
      <c r="AA707" s="217"/>
      <c r="AB707" s="217"/>
      <c r="AC707" s="217"/>
      <c r="AD707" s="217"/>
      <c r="AE707" s="217"/>
      <c r="AF707" s="217"/>
      <c r="AG707" s="217"/>
      <c r="AH707" s="217"/>
      <c r="AI707" s="217"/>
      <c r="AJ707" s="217"/>
    </row>
    <row r="708" spans="1:36" ht="12.75">
      <c r="A708" s="217"/>
      <c r="B708" s="217"/>
      <c r="C708" s="217"/>
      <c r="D708" s="217"/>
      <c r="E708" s="217"/>
      <c r="F708" s="217"/>
      <c r="G708" s="217"/>
      <c r="H708" s="217"/>
      <c r="I708" s="217"/>
      <c r="J708" s="217"/>
      <c r="K708" s="217"/>
      <c r="L708" s="217"/>
      <c r="M708" s="217"/>
      <c r="N708" s="217"/>
      <c r="O708" s="217"/>
      <c r="P708" s="217"/>
      <c r="Q708" s="217"/>
      <c r="R708" s="217"/>
      <c r="S708" s="217"/>
      <c r="T708" s="217"/>
      <c r="U708" s="217"/>
      <c r="V708" s="217"/>
      <c r="W708" s="217"/>
      <c r="X708" s="217"/>
      <c r="Y708" s="217"/>
      <c r="Z708" s="217"/>
      <c r="AA708" s="217"/>
      <c r="AB708" s="217"/>
      <c r="AC708" s="217"/>
      <c r="AD708" s="217"/>
      <c r="AE708" s="217"/>
      <c r="AF708" s="217"/>
      <c r="AG708" s="217"/>
      <c r="AH708" s="217"/>
      <c r="AI708" s="217"/>
      <c r="AJ708" s="217"/>
    </row>
    <row r="709" spans="1:36" ht="12.75">
      <c r="A709" s="217"/>
      <c r="B709" s="217"/>
      <c r="C709" s="217"/>
      <c r="D709" s="217"/>
      <c r="E709" s="217"/>
      <c r="F709" s="217"/>
      <c r="G709" s="217"/>
      <c r="H709" s="217"/>
      <c r="I709" s="217"/>
      <c r="J709" s="217"/>
      <c r="K709" s="217"/>
      <c r="L709" s="217"/>
      <c r="M709" s="217"/>
      <c r="N709" s="217"/>
      <c r="O709" s="217"/>
      <c r="P709" s="217"/>
      <c r="Q709" s="217"/>
      <c r="R709" s="217"/>
      <c r="S709" s="217"/>
      <c r="T709" s="217"/>
      <c r="U709" s="217"/>
      <c r="V709" s="217"/>
      <c r="W709" s="217"/>
      <c r="X709" s="217"/>
      <c r="Y709" s="217"/>
      <c r="Z709" s="217"/>
      <c r="AA709" s="217"/>
      <c r="AB709" s="217"/>
      <c r="AC709" s="217"/>
      <c r="AD709" s="217"/>
      <c r="AE709" s="217"/>
      <c r="AF709" s="217"/>
      <c r="AG709" s="217"/>
      <c r="AH709" s="217"/>
      <c r="AI709" s="217"/>
      <c r="AJ709" s="217"/>
    </row>
    <row r="710" spans="1:36" ht="12.75">
      <c r="A710" s="217"/>
      <c r="B710" s="217"/>
      <c r="C710" s="217"/>
      <c r="D710" s="217"/>
      <c r="E710" s="217"/>
      <c r="F710" s="217"/>
      <c r="G710" s="217"/>
      <c r="H710" s="217"/>
      <c r="I710" s="217"/>
      <c r="J710" s="217"/>
      <c r="K710" s="217"/>
      <c r="L710" s="217"/>
      <c r="M710" s="217"/>
      <c r="N710" s="217"/>
      <c r="O710" s="217"/>
      <c r="P710" s="217"/>
      <c r="Q710" s="217"/>
      <c r="R710" s="217"/>
      <c r="S710" s="217"/>
      <c r="T710" s="217"/>
      <c r="U710" s="217"/>
      <c r="V710" s="217"/>
      <c r="W710" s="217"/>
      <c r="X710" s="217"/>
      <c r="Y710" s="217"/>
      <c r="Z710" s="217"/>
      <c r="AA710" s="217"/>
      <c r="AB710" s="217"/>
      <c r="AC710" s="217"/>
      <c r="AD710" s="217"/>
      <c r="AE710" s="217"/>
      <c r="AF710" s="217"/>
      <c r="AG710" s="217"/>
      <c r="AH710" s="217"/>
      <c r="AI710" s="217"/>
      <c r="AJ710" s="217"/>
    </row>
    <row r="711" spans="1:36" ht="12.75">
      <c r="A711" s="217"/>
      <c r="B711" s="217"/>
      <c r="C711" s="217"/>
      <c r="D711" s="217"/>
      <c r="E711" s="217"/>
      <c r="F711" s="217"/>
      <c r="G711" s="217"/>
      <c r="H711" s="217"/>
      <c r="I711" s="217"/>
      <c r="J711" s="217"/>
      <c r="K711" s="217"/>
      <c r="L711" s="217"/>
      <c r="M711" s="217"/>
      <c r="N711" s="217"/>
      <c r="O711" s="217"/>
      <c r="P711" s="217"/>
      <c r="Q711" s="217"/>
      <c r="R711" s="217"/>
      <c r="S711" s="217"/>
      <c r="T711" s="217"/>
      <c r="U711" s="217"/>
      <c r="V711" s="217"/>
      <c r="W711" s="217"/>
      <c r="X711" s="217"/>
      <c r="Y711" s="217"/>
      <c r="Z711" s="217"/>
      <c r="AA711" s="217"/>
      <c r="AB711" s="217"/>
      <c r="AC711" s="217"/>
      <c r="AD711" s="217"/>
      <c r="AE711" s="217"/>
      <c r="AF711" s="217"/>
      <c r="AG711" s="217"/>
      <c r="AH711" s="217"/>
      <c r="AI711" s="217"/>
      <c r="AJ711" s="217"/>
    </row>
    <row r="712" spans="1:36" ht="12.75">
      <c r="A712" s="217"/>
      <c r="B712" s="217"/>
      <c r="C712" s="217"/>
      <c r="D712" s="217"/>
      <c r="E712" s="217"/>
      <c r="F712" s="217"/>
      <c r="G712" s="217"/>
      <c r="H712" s="217"/>
      <c r="I712" s="217"/>
      <c r="J712" s="217"/>
      <c r="K712" s="217"/>
      <c r="L712" s="217"/>
      <c r="M712" s="217"/>
      <c r="N712" s="217"/>
      <c r="O712" s="217"/>
      <c r="P712" s="217"/>
      <c r="Q712" s="217"/>
      <c r="R712" s="217"/>
      <c r="S712" s="217"/>
      <c r="T712" s="217"/>
      <c r="U712" s="217"/>
      <c r="V712" s="217"/>
      <c r="W712" s="217"/>
      <c r="X712" s="217"/>
      <c r="Y712" s="217"/>
      <c r="Z712" s="217"/>
      <c r="AA712" s="217"/>
      <c r="AB712" s="217"/>
      <c r="AC712" s="217"/>
      <c r="AD712" s="217"/>
      <c r="AE712" s="217"/>
      <c r="AF712" s="217"/>
      <c r="AG712" s="217"/>
      <c r="AH712" s="217"/>
      <c r="AI712" s="217"/>
      <c r="AJ712" s="217"/>
    </row>
    <row r="713" spans="1:36" ht="12.75">
      <c r="A713" s="217"/>
      <c r="B713" s="217"/>
      <c r="C713" s="217"/>
      <c r="D713" s="217"/>
      <c r="E713" s="217"/>
      <c r="F713" s="217"/>
      <c r="G713" s="217"/>
      <c r="H713" s="217"/>
      <c r="I713" s="217"/>
      <c r="J713" s="217"/>
      <c r="K713" s="217"/>
      <c r="L713" s="217"/>
      <c r="M713" s="217"/>
      <c r="N713" s="217"/>
      <c r="O713" s="217"/>
      <c r="P713" s="217"/>
      <c r="Q713" s="217"/>
      <c r="R713" s="217"/>
      <c r="S713" s="217"/>
      <c r="T713" s="217"/>
      <c r="U713" s="217"/>
      <c r="V713" s="217"/>
      <c r="W713" s="217"/>
      <c r="X713" s="217"/>
      <c r="Y713" s="217"/>
      <c r="Z713" s="217"/>
      <c r="AA713" s="217"/>
      <c r="AB713" s="217"/>
      <c r="AC713" s="217"/>
      <c r="AD713" s="217"/>
      <c r="AE713" s="217"/>
      <c r="AF713" s="217"/>
      <c r="AG713" s="217"/>
      <c r="AH713" s="217"/>
      <c r="AI713" s="217"/>
      <c r="AJ713" s="217"/>
    </row>
    <row r="714" spans="1:36" ht="12.75">
      <c r="A714" s="217"/>
      <c r="B714" s="217"/>
      <c r="C714" s="217"/>
      <c r="D714" s="217"/>
      <c r="E714" s="217"/>
      <c r="F714" s="217"/>
      <c r="G714" s="217"/>
      <c r="H714" s="217"/>
      <c r="I714" s="217"/>
      <c r="J714" s="217"/>
      <c r="K714" s="217"/>
      <c r="L714" s="217"/>
      <c r="M714" s="217"/>
      <c r="N714" s="217"/>
      <c r="O714" s="217"/>
      <c r="P714" s="217"/>
      <c r="Q714" s="217"/>
      <c r="R714" s="217"/>
      <c r="S714" s="217"/>
      <c r="T714" s="217"/>
      <c r="U714" s="217"/>
      <c r="V714" s="217"/>
      <c r="W714" s="217"/>
      <c r="X714" s="217"/>
      <c r="Y714" s="217"/>
      <c r="Z714" s="217"/>
      <c r="AA714" s="217"/>
      <c r="AB714" s="217"/>
      <c r="AC714" s="217"/>
      <c r="AD714" s="217"/>
      <c r="AE714" s="217"/>
      <c r="AF714" s="217"/>
      <c r="AG714" s="217"/>
      <c r="AH714" s="217"/>
      <c r="AI714" s="217"/>
      <c r="AJ714" s="217"/>
    </row>
    <row r="715" spans="1:36" ht="12.75">
      <c r="A715" s="217"/>
      <c r="B715" s="217"/>
      <c r="C715" s="217"/>
      <c r="D715" s="217"/>
      <c r="E715" s="217"/>
      <c r="F715" s="217"/>
      <c r="G715" s="217"/>
      <c r="H715" s="217"/>
      <c r="I715" s="217"/>
      <c r="J715" s="217"/>
      <c r="K715" s="217"/>
      <c r="L715" s="217"/>
      <c r="M715" s="217"/>
      <c r="N715" s="217"/>
      <c r="O715" s="217"/>
      <c r="P715" s="217"/>
      <c r="Q715" s="217"/>
      <c r="R715" s="217"/>
      <c r="S715" s="217"/>
      <c r="T715" s="217"/>
      <c r="U715" s="217"/>
      <c r="V715" s="217"/>
      <c r="W715" s="217"/>
      <c r="X715" s="217"/>
      <c r="Y715" s="217"/>
      <c r="Z715" s="217"/>
      <c r="AA715" s="217"/>
      <c r="AB715" s="217"/>
      <c r="AC715" s="217"/>
      <c r="AD715" s="217"/>
      <c r="AE715" s="217"/>
      <c r="AF715" s="217"/>
      <c r="AG715" s="217"/>
      <c r="AH715" s="217"/>
      <c r="AI715" s="217"/>
      <c r="AJ715" s="217"/>
    </row>
    <row r="716" spans="1:36" ht="12.75">
      <c r="A716" s="217"/>
      <c r="B716" s="217"/>
      <c r="C716" s="217"/>
      <c r="D716" s="217"/>
      <c r="E716" s="217"/>
      <c r="F716" s="217"/>
      <c r="G716" s="217"/>
      <c r="H716" s="217"/>
      <c r="I716" s="217"/>
      <c r="J716" s="217"/>
      <c r="K716" s="217"/>
      <c r="L716" s="217"/>
      <c r="M716" s="217"/>
      <c r="N716" s="217"/>
      <c r="O716" s="217"/>
      <c r="P716" s="217"/>
      <c r="Q716" s="217"/>
      <c r="R716" s="217"/>
      <c r="S716" s="217"/>
      <c r="T716" s="217"/>
      <c r="U716" s="217"/>
      <c r="V716" s="217"/>
      <c r="W716" s="217"/>
      <c r="X716" s="217"/>
      <c r="Y716" s="217"/>
      <c r="Z716" s="217"/>
      <c r="AA716" s="217"/>
      <c r="AB716" s="217"/>
      <c r="AC716" s="217"/>
      <c r="AD716" s="217"/>
      <c r="AE716" s="217"/>
      <c r="AF716" s="217"/>
      <c r="AG716" s="217"/>
      <c r="AH716" s="217"/>
      <c r="AI716" s="217"/>
      <c r="AJ716" s="217"/>
    </row>
    <row r="717" spans="1:36" ht="12.75">
      <c r="A717" s="217"/>
      <c r="B717" s="217"/>
      <c r="C717" s="217"/>
      <c r="D717" s="217"/>
      <c r="E717" s="217"/>
      <c r="F717" s="217"/>
      <c r="G717" s="217"/>
      <c r="H717" s="217"/>
      <c r="I717" s="217"/>
      <c r="J717" s="217"/>
      <c r="K717" s="217"/>
      <c r="L717" s="217"/>
      <c r="M717" s="217"/>
      <c r="N717" s="217"/>
      <c r="O717" s="217"/>
      <c r="P717" s="217"/>
      <c r="Q717" s="217"/>
      <c r="R717" s="217"/>
      <c r="S717" s="217"/>
      <c r="T717" s="217"/>
      <c r="U717" s="217"/>
      <c r="V717" s="217"/>
      <c r="W717" s="217"/>
      <c r="X717" s="217"/>
      <c r="Y717" s="217"/>
      <c r="Z717" s="217"/>
      <c r="AA717" s="217"/>
      <c r="AB717" s="217"/>
      <c r="AC717" s="217"/>
      <c r="AD717" s="217"/>
      <c r="AE717" s="217"/>
      <c r="AF717" s="217"/>
      <c r="AG717" s="217"/>
      <c r="AH717" s="217"/>
      <c r="AI717" s="217"/>
      <c r="AJ717" s="217"/>
    </row>
    <row r="718" spans="1:36" ht="12.75">
      <c r="A718" s="217"/>
      <c r="B718" s="217"/>
      <c r="C718" s="217"/>
      <c r="D718" s="217"/>
      <c r="E718" s="217"/>
      <c r="F718" s="217"/>
      <c r="G718" s="217"/>
      <c r="H718" s="217"/>
      <c r="I718" s="217"/>
      <c r="J718" s="217"/>
      <c r="K718" s="217"/>
      <c r="L718" s="217"/>
      <c r="M718" s="217"/>
      <c r="N718" s="217"/>
      <c r="O718" s="217"/>
      <c r="P718" s="217"/>
      <c r="Q718" s="217"/>
      <c r="R718" s="217"/>
      <c r="S718" s="217"/>
      <c r="T718" s="217"/>
      <c r="U718" s="217"/>
      <c r="V718" s="217"/>
      <c r="W718" s="217"/>
      <c r="X718" s="217"/>
      <c r="Y718" s="217"/>
      <c r="Z718" s="217"/>
      <c r="AA718" s="217"/>
      <c r="AB718" s="217"/>
      <c r="AC718" s="217"/>
      <c r="AD718" s="217"/>
      <c r="AE718" s="217"/>
      <c r="AF718" s="217"/>
      <c r="AG718" s="217"/>
      <c r="AH718" s="217"/>
      <c r="AI718" s="217"/>
      <c r="AJ718" s="217"/>
    </row>
    <row r="719" spans="1:36" ht="12.75">
      <c r="A719" s="217"/>
      <c r="B719" s="217"/>
      <c r="C719" s="217"/>
      <c r="D719" s="217"/>
      <c r="E719" s="217"/>
      <c r="F719" s="217"/>
      <c r="G719" s="217"/>
      <c r="H719" s="217"/>
      <c r="I719" s="217"/>
      <c r="J719" s="217"/>
      <c r="K719" s="217"/>
      <c r="L719" s="217"/>
      <c r="M719" s="217"/>
      <c r="N719" s="217"/>
      <c r="O719" s="217"/>
      <c r="P719" s="217"/>
      <c r="Q719" s="217"/>
      <c r="R719" s="217"/>
      <c r="S719" s="217"/>
      <c r="T719" s="217"/>
      <c r="U719" s="217"/>
      <c r="V719" s="217"/>
      <c r="W719" s="217"/>
      <c r="X719" s="217"/>
      <c r="Y719" s="217"/>
      <c r="Z719" s="217"/>
      <c r="AA719" s="217"/>
      <c r="AB719" s="217"/>
      <c r="AC719" s="217"/>
      <c r="AD719" s="217"/>
      <c r="AE719" s="217"/>
      <c r="AF719" s="217"/>
      <c r="AG719" s="217"/>
      <c r="AH719" s="217"/>
      <c r="AI719" s="217"/>
      <c r="AJ719" s="217"/>
    </row>
    <row r="720" spans="1:36" ht="12.75">
      <c r="A720" s="217"/>
      <c r="B720" s="217"/>
      <c r="C720" s="217"/>
      <c r="D720" s="217"/>
      <c r="E720" s="217"/>
      <c r="F720" s="217"/>
      <c r="G720" s="217"/>
      <c r="H720" s="217"/>
      <c r="I720" s="217"/>
      <c r="J720" s="217"/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  <c r="U720" s="217"/>
      <c r="V720" s="217"/>
      <c r="W720" s="217"/>
      <c r="X720" s="217"/>
      <c r="Y720" s="217"/>
      <c r="Z720" s="217"/>
      <c r="AA720" s="217"/>
      <c r="AB720" s="217"/>
      <c r="AC720" s="217"/>
      <c r="AD720" s="217"/>
      <c r="AE720" s="217"/>
      <c r="AF720" s="217"/>
      <c r="AG720" s="217"/>
      <c r="AH720" s="217"/>
      <c r="AI720" s="217"/>
      <c r="AJ720" s="217"/>
    </row>
    <row r="721" spans="1:36" ht="12.75">
      <c r="A721" s="217"/>
      <c r="B721" s="217"/>
      <c r="C721" s="217"/>
      <c r="D721" s="217"/>
      <c r="E721" s="217"/>
      <c r="F721" s="217"/>
      <c r="G721" s="217"/>
      <c r="H721" s="217"/>
      <c r="I721" s="217"/>
      <c r="J721" s="217"/>
      <c r="K721" s="217"/>
      <c r="L721" s="217"/>
      <c r="M721" s="217"/>
      <c r="N721" s="217"/>
      <c r="O721" s="217"/>
      <c r="P721" s="217"/>
      <c r="Q721" s="217"/>
      <c r="R721" s="217"/>
      <c r="S721" s="217"/>
      <c r="T721" s="217"/>
      <c r="U721" s="217"/>
      <c r="V721" s="217"/>
      <c r="W721" s="217"/>
      <c r="X721" s="217"/>
      <c r="Y721" s="217"/>
      <c r="Z721" s="217"/>
      <c r="AA721" s="217"/>
      <c r="AB721" s="217"/>
      <c r="AC721" s="217"/>
      <c r="AD721" s="217"/>
      <c r="AE721" s="217"/>
      <c r="AF721" s="217"/>
      <c r="AG721" s="217"/>
      <c r="AH721" s="217"/>
      <c r="AI721" s="217"/>
      <c r="AJ721" s="217"/>
    </row>
    <row r="722" spans="1:36" ht="12.75">
      <c r="A722" s="217"/>
      <c r="B722" s="217"/>
      <c r="C722" s="217"/>
      <c r="D722" s="217"/>
      <c r="E722" s="217"/>
      <c r="F722" s="217"/>
      <c r="G722" s="217"/>
      <c r="H722" s="217"/>
      <c r="I722" s="217"/>
      <c r="J722" s="217"/>
      <c r="K722" s="217"/>
      <c r="L722" s="217"/>
      <c r="M722" s="217"/>
      <c r="N722" s="217"/>
      <c r="O722" s="217"/>
      <c r="P722" s="217"/>
      <c r="Q722" s="217"/>
      <c r="R722" s="217"/>
      <c r="S722" s="217"/>
      <c r="T722" s="217"/>
      <c r="U722" s="217"/>
      <c r="V722" s="217"/>
      <c r="W722" s="217"/>
      <c r="X722" s="217"/>
      <c r="Y722" s="217"/>
      <c r="Z722" s="217"/>
      <c r="AA722" s="217"/>
      <c r="AB722" s="217"/>
      <c r="AC722" s="217"/>
      <c r="AD722" s="217"/>
      <c r="AE722" s="217"/>
      <c r="AF722" s="217"/>
      <c r="AG722" s="217"/>
      <c r="AH722" s="217"/>
      <c r="AI722" s="217"/>
      <c r="AJ722" s="217"/>
    </row>
    <row r="723" spans="1:36" ht="12.75">
      <c r="A723" s="217"/>
      <c r="B723" s="217"/>
      <c r="C723" s="217"/>
      <c r="D723" s="217"/>
      <c r="E723" s="217"/>
      <c r="F723" s="217"/>
      <c r="G723" s="217"/>
      <c r="H723" s="217"/>
      <c r="I723" s="217"/>
      <c r="J723" s="217"/>
      <c r="K723" s="217"/>
      <c r="L723" s="217"/>
      <c r="M723" s="217"/>
      <c r="N723" s="217"/>
      <c r="O723" s="217"/>
      <c r="P723" s="217"/>
      <c r="Q723" s="217"/>
      <c r="R723" s="217"/>
      <c r="S723" s="217"/>
      <c r="T723" s="217"/>
      <c r="U723" s="217"/>
      <c r="V723" s="217"/>
      <c r="W723" s="217"/>
      <c r="X723" s="217"/>
      <c r="Y723" s="217"/>
      <c r="Z723" s="217"/>
      <c r="AA723" s="217"/>
      <c r="AB723" s="217"/>
      <c r="AC723" s="217"/>
      <c r="AD723" s="217"/>
      <c r="AE723" s="217"/>
      <c r="AF723" s="217"/>
      <c r="AG723" s="217"/>
      <c r="AH723" s="217"/>
      <c r="AI723" s="217"/>
      <c r="AJ723" s="217"/>
    </row>
    <row r="724" spans="1:36" ht="12.75">
      <c r="A724" s="217"/>
      <c r="B724" s="217"/>
      <c r="C724" s="217"/>
      <c r="D724" s="217"/>
      <c r="E724" s="217"/>
      <c r="F724" s="217"/>
      <c r="G724" s="217"/>
      <c r="H724" s="217"/>
      <c r="I724" s="217"/>
      <c r="J724" s="217"/>
      <c r="K724" s="217"/>
      <c r="L724" s="217"/>
      <c r="M724" s="217"/>
      <c r="N724" s="217"/>
      <c r="O724" s="217"/>
      <c r="P724" s="217"/>
      <c r="Q724" s="217"/>
      <c r="R724" s="217"/>
      <c r="S724" s="217"/>
      <c r="T724" s="217"/>
      <c r="U724" s="217"/>
      <c r="V724" s="217"/>
      <c r="W724" s="217"/>
      <c r="X724" s="217"/>
      <c r="Y724" s="217"/>
      <c r="Z724" s="217"/>
      <c r="AA724" s="217"/>
      <c r="AB724" s="217"/>
      <c r="AC724" s="217"/>
      <c r="AD724" s="217"/>
      <c r="AE724" s="217"/>
      <c r="AF724" s="217"/>
      <c r="AG724" s="217"/>
      <c r="AH724" s="217"/>
      <c r="AI724" s="217"/>
      <c r="AJ724" s="217"/>
    </row>
    <row r="725" spans="1:36" ht="12.75">
      <c r="A725" s="217"/>
      <c r="B725" s="217"/>
      <c r="C725" s="217"/>
      <c r="D725" s="217"/>
      <c r="E725" s="217"/>
      <c r="F725" s="217"/>
      <c r="G725" s="217"/>
      <c r="H725" s="217"/>
      <c r="I725" s="217"/>
      <c r="J725" s="217"/>
      <c r="K725" s="217"/>
      <c r="L725" s="217"/>
      <c r="M725" s="217"/>
      <c r="N725" s="217"/>
      <c r="O725" s="217"/>
      <c r="P725" s="217"/>
      <c r="Q725" s="217"/>
      <c r="R725" s="217"/>
      <c r="S725" s="217"/>
      <c r="T725" s="217"/>
      <c r="U725" s="217"/>
      <c r="V725" s="217"/>
      <c r="W725" s="217"/>
      <c r="X725" s="217"/>
      <c r="Y725" s="217"/>
      <c r="Z725" s="217"/>
      <c r="AA725" s="217"/>
      <c r="AB725" s="217"/>
      <c r="AC725" s="217"/>
      <c r="AD725" s="217"/>
      <c r="AE725" s="217"/>
      <c r="AF725" s="217"/>
      <c r="AG725" s="217"/>
      <c r="AH725" s="217"/>
      <c r="AI725" s="217"/>
      <c r="AJ725" s="217"/>
    </row>
    <row r="726" spans="1:36" ht="12.75">
      <c r="A726" s="217"/>
      <c r="B726" s="217"/>
      <c r="C726" s="217"/>
      <c r="D726" s="217"/>
      <c r="E726" s="217"/>
      <c r="F726" s="217"/>
      <c r="G726" s="217"/>
      <c r="H726" s="217"/>
      <c r="I726" s="217"/>
      <c r="J726" s="217"/>
      <c r="K726" s="217"/>
      <c r="L726" s="217"/>
      <c r="M726" s="217"/>
      <c r="N726" s="217"/>
      <c r="O726" s="217"/>
      <c r="P726" s="217"/>
      <c r="Q726" s="217"/>
      <c r="R726" s="217"/>
      <c r="S726" s="217"/>
      <c r="T726" s="217"/>
      <c r="U726" s="217"/>
      <c r="V726" s="217"/>
      <c r="W726" s="217"/>
      <c r="X726" s="217"/>
      <c r="Y726" s="217"/>
      <c r="Z726" s="217"/>
      <c r="AA726" s="217"/>
      <c r="AB726" s="217"/>
      <c r="AC726" s="217"/>
      <c r="AD726" s="217"/>
      <c r="AE726" s="217"/>
      <c r="AF726" s="217"/>
      <c r="AG726" s="217"/>
      <c r="AH726" s="217"/>
      <c r="AI726" s="217"/>
      <c r="AJ726" s="217"/>
    </row>
    <row r="727" spans="1:36" ht="12.75">
      <c r="A727" s="217"/>
      <c r="B727" s="217"/>
      <c r="C727" s="217"/>
      <c r="D727" s="217"/>
      <c r="E727" s="217"/>
      <c r="F727" s="217"/>
      <c r="G727" s="217"/>
      <c r="H727" s="217"/>
      <c r="I727" s="217"/>
      <c r="J727" s="217"/>
      <c r="K727" s="217"/>
      <c r="L727" s="217"/>
      <c r="M727" s="217"/>
      <c r="N727" s="217"/>
      <c r="O727" s="217"/>
      <c r="P727" s="217"/>
      <c r="Q727" s="217"/>
      <c r="R727" s="217"/>
      <c r="S727" s="217"/>
      <c r="T727" s="217"/>
      <c r="U727" s="217"/>
      <c r="V727" s="217"/>
      <c r="W727" s="217"/>
      <c r="X727" s="217"/>
      <c r="Y727" s="217"/>
      <c r="Z727" s="217"/>
      <c r="AA727" s="217"/>
      <c r="AB727" s="217"/>
      <c r="AC727" s="217"/>
      <c r="AD727" s="217"/>
      <c r="AE727" s="217"/>
      <c r="AF727" s="217"/>
      <c r="AG727" s="217"/>
      <c r="AH727" s="217"/>
      <c r="AI727" s="217"/>
      <c r="AJ727" s="217"/>
    </row>
    <row r="728" spans="1:36" ht="12.75">
      <c r="A728" s="217"/>
      <c r="B728" s="217"/>
      <c r="C728" s="217"/>
      <c r="D728" s="217"/>
      <c r="E728" s="217"/>
      <c r="F728" s="217"/>
      <c r="G728" s="217"/>
      <c r="H728" s="217"/>
      <c r="I728" s="217"/>
      <c r="J728" s="217"/>
      <c r="K728" s="217"/>
      <c r="L728" s="217"/>
      <c r="M728" s="217"/>
      <c r="N728" s="217"/>
      <c r="O728" s="217"/>
      <c r="P728" s="217"/>
      <c r="Q728" s="217"/>
      <c r="R728" s="217"/>
      <c r="S728" s="217"/>
      <c r="T728" s="217"/>
      <c r="U728" s="217"/>
      <c r="V728" s="217"/>
      <c r="W728" s="217"/>
      <c r="X728" s="217"/>
      <c r="Y728" s="217"/>
      <c r="Z728" s="217"/>
      <c r="AA728" s="217"/>
      <c r="AB728" s="217"/>
      <c r="AC728" s="217"/>
      <c r="AD728" s="217"/>
      <c r="AE728" s="217"/>
      <c r="AF728" s="217"/>
      <c r="AG728" s="217"/>
      <c r="AH728" s="217"/>
      <c r="AI728" s="217"/>
      <c r="AJ728" s="217"/>
    </row>
  </sheetData>
  <sheetProtection/>
  <mergeCells count="57">
    <mergeCell ref="A293:A301"/>
    <mergeCell ref="A240:A248"/>
    <mergeCell ref="C330:C343"/>
    <mergeCell ref="M9:Q9"/>
    <mergeCell ref="C103:C133"/>
    <mergeCell ref="C59:C88"/>
    <mergeCell ref="C266:C291"/>
    <mergeCell ref="A204:A239"/>
    <mergeCell ref="C215:C233"/>
    <mergeCell ref="C250:C257"/>
    <mergeCell ref="D8:D10"/>
    <mergeCell ref="AK368:AL368"/>
    <mergeCell ref="A368:C368"/>
    <mergeCell ref="A164:A177"/>
    <mergeCell ref="A352:A366"/>
    <mergeCell ref="C205:C208"/>
    <mergeCell ref="A199:A203"/>
    <mergeCell ref="A178:A198"/>
    <mergeCell ref="C165:C171"/>
    <mergeCell ref="C353:C362"/>
    <mergeCell ref="C179:C197"/>
    <mergeCell ref="C13:C35"/>
    <mergeCell ref="A49:A94"/>
    <mergeCell ref="A95:A101"/>
    <mergeCell ref="A102:A143"/>
    <mergeCell ref="C145:C160"/>
    <mergeCell ref="A144:A163"/>
    <mergeCell ref="A345:A351"/>
    <mergeCell ref="AK241:AL241"/>
    <mergeCell ref="G9:K9"/>
    <mergeCell ref="E8:E10"/>
    <mergeCell ref="F9:F10"/>
    <mergeCell ref="F8:AI8"/>
    <mergeCell ref="Y9:AC9"/>
    <mergeCell ref="L9:L10"/>
    <mergeCell ref="AJ8:AJ10"/>
    <mergeCell ref="A249:A292"/>
    <mergeCell ref="A4:AJ4"/>
    <mergeCell ref="A5:AJ5"/>
    <mergeCell ref="A6:AJ6"/>
    <mergeCell ref="A8:A10"/>
    <mergeCell ref="B8:B10"/>
    <mergeCell ref="S9:W9"/>
    <mergeCell ref="AE9:AI9"/>
    <mergeCell ref="X9:X10"/>
    <mergeCell ref="C8:C10"/>
    <mergeCell ref="R9:R10"/>
    <mergeCell ref="A302:A320"/>
    <mergeCell ref="G380:H380"/>
    <mergeCell ref="C303:C320"/>
    <mergeCell ref="AD9:AD10"/>
    <mergeCell ref="A12:A48"/>
    <mergeCell ref="G375:H375"/>
    <mergeCell ref="G376:H376"/>
    <mergeCell ref="G379:H379"/>
    <mergeCell ref="G378:H378"/>
    <mergeCell ref="G377:H377"/>
  </mergeCells>
  <printOptions/>
  <pageMargins left="0.8" right="0.29" top="1.27" bottom="0.33" header="1.3" footer="0.19"/>
  <pageSetup horizontalDpi="600" verticalDpi="600" orientation="landscape" paperSize="9" scale="48" r:id="rId1"/>
  <headerFooter>
    <oddHeader>&amp;R&amp;P</oddHeader>
  </headerFooter>
  <rowBreaks count="7" manualBreakCount="7">
    <brk id="46" max="35" man="1"/>
    <brk id="93" max="35" man="1"/>
    <brk id="140" max="35" man="1"/>
    <brk id="190" max="35" man="1"/>
    <brk id="232" max="35" man="1"/>
    <brk id="271" max="35" man="1"/>
    <brk id="32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astreleckaya</cp:lastModifiedBy>
  <cp:lastPrinted>2010-05-12T13:35:54Z</cp:lastPrinted>
  <dcterms:created xsi:type="dcterms:W3CDTF">2006-12-21T07:03:14Z</dcterms:created>
  <dcterms:modified xsi:type="dcterms:W3CDTF">2012-03-29T13:27:52Z</dcterms:modified>
  <cp:category/>
  <cp:version/>
  <cp:contentType/>
  <cp:contentStatus/>
</cp:coreProperties>
</file>