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'Лист1'!$B$1:$V$149</definedName>
  </definedNames>
  <calcPr fullCalcOnLoad="1"/>
</workbook>
</file>

<file path=xl/sharedStrings.xml><?xml version="1.0" encoding="utf-8"?>
<sst xmlns="http://schemas.openxmlformats.org/spreadsheetml/2006/main" count="172" uniqueCount="56">
  <si>
    <t>№</t>
  </si>
  <si>
    <t>п/п</t>
  </si>
  <si>
    <t>млн.м3</t>
  </si>
  <si>
    <t>млн.грн.</t>
  </si>
  <si>
    <t>млн.кВт год</t>
  </si>
  <si>
    <t>3.507</t>
  </si>
  <si>
    <t>9.293</t>
  </si>
  <si>
    <t>Заходи</t>
  </si>
  <si>
    <t>Кіль-</t>
  </si>
  <si>
    <t>кість</t>
  </si>
  <si>
    <t>Витрати</t>
  </si>
  <si>
    <t>Зниження витрат</t>
  </si>
  <si>
    <t>газу,</t>
  </si>
  <si>
    <t>вугілля</t>
  </si>
  <si>
    <t>тис.т</t>
  </si>
  <si>
    <t>ж/пал</t>
  </si>
  <si>
    <t>тис.тн</t>
  </si>
  <si>
    <t>ел/ен</t>
  </si>
  <si>
    <t>газу</t>
  </si>
  <si>
    <t>Економія від зниження витрат, млн.грн</t>
  </si>
  <si>
    <t>вугіл-</t>
  </si>
  <si>
    <t>ля</t>
  </si>
  <si>
    <t>е/е</t>
  </si>
  <si>
    <t>фонду</t>
  </si>
  <si>
    <t>оплати</t>
  </si>
  <si>
    <t>праці</t>
  </si>
  <si>
    <t>еконо-</t>
  </si>
  <si>
    <t>мії</t>
  </si>
  <si>
    <t>Сума</t>
  </si>
  <si>
    <t>Базовий рівень</t>
  </si>
  <si>
    <t xml:space="preserve">% зниження витрат до базового рівня </t>
  </si>
  <si>
    <t>ОКП ДТКЕ</t>
  </si>
  <si>
    <t>ККП Донецькміськтепломережа</t>
  </si>
  <si>
    <t>КП "Тепломережа", Донецьк</t>
  </si>
  <si>
    <t>КП "Маріупольтепломережа"</t>
  </si>
  <si>
    <t>КП "Макіївтепломережа"</t>
  </si>
  <si>
    <t>КП "Вуглик", м.Горлівка</t>
  </si>
  <si>
    <t>КП "Краматорськтепломережа"</t>
  </si>
  <si>
    <t>КП "Красноармійськтепломережа"</t>
  </si>
  <si>
    <t>КогенерацІя</t>
  </si>
  <si>
    <t>ІТП</t>
  </si>
  <si>
    <t>Теплові насоси</t>
  </si>
  <si>
    <t>ВСЬОГО:</t>
  </si>
  <si>
    <t>Котли:</t>
  </si>
  <si>
    <t>Налагоджування:</t>
  </si>
  <si>
    <t>Пальники:</t>
  </si>
  <si>
    <t>Теплоутилізатори</t>
  </si>
  <si>
    <t>Енергоекономічні  насоси</t>
  </si>
  <si>
    <t>Частотні перетворювачи</t>
  </si>
  <si>
    <t>Диспетчерізація</t>
  </si>
  <si>
    <t>Теплові мережі  ППУ</t>
  </si>
  <si>
    <t>Хімічна промивка котлів</t>
  </si>
  <si>
    <t xml:space="preserve">РАЗОМ: </t>
  </si>
  <si>
    <t xml:space="preserve"> Зниження витрат енергоресурсів у відношенні до базового рівня при впровадженні енергозберігаючих заходів</t>
  </si>
  <si>
    <t xml:space="preserve">Таблиця 1.2. </t>
  </si>
  <si>
    <t>ЗАО Горлівкатепломережа"</t>
  </si>
</sst>
</file>

<file path=xl/styles.xml><?xml version="1.0" encoding="utf-8"?>
<styleSheet xmlns="http://schemas.openxmlformats.org/spreadsheetml/2006/main">
  <numFmts count="2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0"/>
    <numFmt numFmtId="182" formatCode="0.0000"/>
    <numFmt numFmtId="18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u val="single"/>
      <sz val="11"/>
      <color indexed="8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83" fontId="1" fillId="0" borderId="26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183" fontId="1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180" fontId="5" fillId="0" borderId="3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2" fontId="1" fillId="0" borderId="38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80" fontId="5" fillId="0" borderId="31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3" fontId="1" fillId="0" borderId="27" xfId="0" applyNumberFormat="1" applyFont="1" applyFill="1" applyBorder="1" applyAlignment="1">
      <alignment horizontal="center"/>
    </xf>
    <xf numFmtId="183" fontId="1" fillId="0" borderId="30" xfId="0" applyNumberFormat="1" applyFont="1" applyFill="1" applyBorder="1" applyAlignment="1">
      <alignment horizontal="center"/>
    </xf>
    <xf numFmtId="183" fontId="5" fillId="0" borderId="3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46" xfId="0" applyNumberFormat="1" applyFont="1" applyFill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58"/>
  <sheetViews>
    <sheetView tabSelected="1" view="pageBreakPreview" zoomScale="75" zoomScaleSheetLayoutView="75" zoomScalePageLayoutView="0" workbookViewId="0" topLeftCell="B4">
      <pane xSplit="1" ySplit="10" topLeftCell="C14" activePane="bottomRight" state="frozen"/>
      <selection pane="topLeft" activeCell="B4" sqref="B4"/>
      <selection pane="topRight" activeCell="C4" sqref="C4"/>
      <selection pane="bottomLeft" activeCell="B8" sqref="B8"/>
      <selection pane="bottomRight" activeCell="B6" sqref="B6:V6"/>
    </sheetView>
  </sheetViews>
  <sheetFormatPr defaultColWidth="9.140625" defaultRowHeight="15"/>
  <cols>
    <col min="1" max="1" width="12.8515625" style="0" hidden="1" customWidth="1"/>
    <col min="2" max="2" width="28.2812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6.00390625" style="0" customWidth="1"/>
    <col min="8" max="8" width="5.421875" style="0" customWidth="1"/>
    <col min="9" max="9" width="8.7109375" style="0" customWidth="1"/>
    <col min="10" max="10" width="6.421875" style="0" customWidth="1"/>
    <col min="11" max="11" width="5.57421875" style="0" customWidth="1"/>
    <col min="12" max="12" width="5.7109375" style="0" customWidth="1"/>
    <col min="13" max="13" width="7.57421875" style="0" customWidth="1"/>
    <col min="14" max="14" width="8.421875" style="0" customWidth="1"/>
    <col min="15" max="16" width="7.7109375" style="0" customWidth="1"/>
    <col min="17" max="17" width="7.421875" style="0" customWidth="1"/>
    <col min="18" max="18" width="10.28125" style="0" customWidth="1"/>
  </cols>
  <sheetData>
    <row r="4" ht="15">
      <c r="U4" t="s">
        <v>54</v>
      </c>
    </row>
    <row r="6" spans="2:22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2:22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15.7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5.75" thickBot="1">
      <c r="A9" s="1"/>
      <c r="B9" s="12"/>
      <c r="C9" s="13"/>
      <c r="D9" s="13"/>
      <c r="E9" s="112" t="s">
        <v>11</v>
      </c>
      <c r="F9" s="112"/>
      <c r="G9" s="112"/>
      <c r="H9" s="113"/>
      <c r="I9" s="114" t="s">
        <v>19</v>
      </c>
      <c r="J9" s="112"/>
      <c r="K9" s="112"/>
      <c r="L9" s="112"/>
      <c r="M9" s="113"/>
      <c r="N9" s="13" t="s">
        <v>28</v>
      </c>
      <c r="O9" s="115" t="s">
        <v>29</v>
      </c>
      <c r="P9" s="116"/>
      <c r="Q9" s="116"/>
      <c r="R9" s="117"/>
      <c r="S9" s="115" t="s">
        <v>30</v>
      </c>
      <c r="T9" s="118"/>
      <c r="U9" s="118"/>
      <c r="V9" s="119"/>
    </row>
    <row r="10" spans="1:22" ht="15.75">
      <c r="A10" s="2" t="s">
        <v>0</v>
      </c>
      <c r="B10" s="14" t="s">
        <v>7</v>
      </c>
      <c r="C10" s="15" t="s">
        <v>8</v>
      </c>
      <c r="D10" s="15" t="s">
        <v>10</v>
      </c>
      <c r="E10" s="16"/>
      <c r="F10" s="17"/>
      <c r="G10" s="17"/>
      <c r="H10" s="17"/>
      <c r="I10" s="17"/>
      <c r="J10" s="17"/>
      <c r="K10" s="17"/>
      <c r="L10" s="17"/>
      <c r="M10" s="18" t="s">
        <v>23</v>
      </c>
      <c r="N10" s="15" t="s">
        <v>26</v>
      </c>
      <c r="O10" s="17"/>
      <c r="P10" s="17"/>
      <c r="Q10" s="17"/>
      <c r="R10" s="17"/>
      <c r="S10" s="13"/>
      <c r="T10" s="13"/>
      <c r="U10" s="13"/>
      <c r="V10" s="13"/>
    </row>
    <row r="11" spans="1:22" ht="15">
      <c r="A11" s="2"/>
      <c r="B11" s="19"/>
      <c r="C11" s="15" t="s">
        <v>9</v>
      </c>
      <c r="D11" s="15" t="s">
        <v>3</v>
      </c>
      <c r="E11" s="20" t="s">
        <v>12</v>
      </c>
      <c r="F11" s="21" t="s">
        <v>13</v>
      </c>
      <c r="G11" s="21" t="s">
        <v>15</v>
      </c>
      <c r="H11" s="21" t="s">
        <v>17</v>
      </c>
      <c r="I11" s="21" t="s">
        <v>18</v>
      </c>
      <c r="J11" s="21" t="s">
        <v>20</v>
      </c>
      <c r="K11" s="21" t="s">
        <v>15</v>
      </c>
      <c r="L11" s="21" t="s">
        <v>22</v>
      </c>
      <c r="M11" s="21" t="s">
        <v>24</v>
      </c>
      <c r="N11" s="15" t="s">
        <v>27</v>
      </c>
      <c r="O11" s="21" t="s">
        <v>12</v>
      </c>
      <c r="P11" s="21" t="s">
        <v>13</v>
      </c>
      <c r="Q11" s="21" t="s">
        <v>15</v>
      </c>
      <c r="R11" s="21" t="s">
        <v>17</v>
      </c>
      <c r="S11" s="21" t="s">
        <v>12</v>
      </c>
      <c r="T11" s="21" t="s">
        <v>13</v>
      </c>
      <c r="U11" s="21" t="s">
        <v>15</v>
      </c>
      <c r="V11" s="21" t="s">
        <v>17</v>
      </c>
    </row>
    <row r="12" spans="1:22" ht="24" customHeight="1" thickBot="1">
      <c r="A12" s="3" t="s">
        <v>1</v>
      </c>
      <c r="B12" s="22"/>
      <c r="C12" s="23"/>
      <c r="D12" s="23"/>
      <c r="E12" s="24" t="s">
        <v>2</v>
      </c>
      <c r="F12" s="25" t="s">
        <v>14</v>
      </c>
      <c r="G12" s="25" t="s">
        <v>16</v>
      </c>
      <c r="H12" s="25" t="s">
        <v>4</v>
      </c>
      <c r="I12" s="25"/>
      <c r="J12" s="25" t="s">
        <v>21</v>
      </c>
      <c r="K12" s="25"/>
      <c r="L12" s="25"/>
      <c r="M12" s="25" t="s">
        <v>25</v>
      </c>
      <c r="N12" s="26" t="s">
        <v>3</v>
      </c>
      <c r="O12" s="25" t="s">
        <v>2</v>
      </c>
      <c r="P12" s="25" t="s">
        <v>14</v>
      </c>
      <c r="Q12" s="25" t="s">
        <v>16</v>
      </c>
      <c r="R12" s="25" t="s">
        <v>4</v>
      </c>
      <c r="S12" s="27"/>
      <c r="T12" s="27"/>
      <c r="U12" s="27"/>
      <c r="V12" s="27"/>
    </row>
    <row r="13" spans="2:22" ht="15">
      <c r="B13" s="28"/>
      <c r="C13" s="29"/>
      <c r="D13" s="29"/>
      <c r="E13" s="30"/>
      <c r="F13" s="31"/>
      <c r="G13" s="31"/>
      <c r="H13" s="32"/>
      <c r="I13" s="30"/>
      <c r="J13" s="31"/>
      <c r="K13" s="31"/>
      <c r="L13" s="31"/>
      <c r="M13" s="32"/>
      <c r="N13" s="28"/>
      <c r="O13" s="33"/>
      <c r="P13" s="34"/>
      <c r="Q13" s="34"/>
      <c r="R13" s="35"/>
      <c r="S13" s="33"/>
      <c r="T13" s="34"/>
      <c r="U13" s="34"/>
      <c r="V13" s="35"/>
    </row>
    <row r="14" spans="1:22" ht="15">
      <c r="A14" s="7">
        <v>1</v>
      </c>
      <c r="B14" s="36" t="s">
        <v>43</v>
      </c>
      <c r="C14" s="37"/>
      <c r="D14" s="37"/>
      <c r="E14" s="38"/>
      <c r="F14" s="39"/>
      <c r="G14" s="39"/>
      <c r="H14" s="40"/>
      <c r="I14" s="38"/>
      <c r="J14" s="39"/>
      <c r="K14" s="39"/>
      <c r="L14" s="39"/>
      <c r="M14" s="40"/>
      <c r="N14" s="37"/>
      <c r="O14" s="38"/>
      <c r="P14" s="39"/>
      <c r="Q14" s="39"/>
      <c r="R14" s="40"/>
      <c r="S14" s="38"/>
      <c r="T14" s="39"/>
      <c r="U14" s="39"/>
      <c r="V14" s="40"/>
    </row>
    <row r="15" spans="1:22" ht="15">
      <c r="A15" s="6"/>
      <c r="B15" s="41" t="s">
        <v>31</v>
      </c>
      <c r="C15" s="42">
        <v>233</v>
      </c>
      <c r="D15" s="43">
        <v>120.019</v>
      </c>
      <c r="E15" s="44">
        <v>13.884</v>
      </c>
      <c r="F15" s="45">
        <v>4.203</v>
      </c>
      <c r="G15" s="45">
        <v>1.112</v>
      </c>
      <c r="H15" s="46"/>
      <c r="I15" s="44">
        <f>E15*1.8</f>
        <v>24.991200000000003</v>
      </c>
      <c r="J15" s="45">
        <v>3.573</v>
      </c>
      <c r="K15" s="45">
        <v>5.56</v>
      </c>
      <c r="L15" s="45"/>
      <c r="M15" s="46">
        <v>0.486</v>
      </c>
      <c r="N15" s="42">
        <f>SUM(I15:M15)</f>
        <v>34.6102</v>
      </c>
      <c r="O15" s="44">
        <v>295.745</v>
      </c>
      <c r="P15" s="45">
        <v>17.753</v>
      </c>
      <c r="Q15" s="45">
        <v>5.226</v>
      </c>
      <c r="R15" s="46">
        <v>93.764</v>
      </c>
      <c r="S15" s="47">
        <f>E15/O15*100</f>
        <v>4.694584861958782</v>
      </c>
      <c r="T15" s="48">
        <f>F15/P15*100</f>
        <v>23.674871852644625</v>
      </c>
      <c r="U15" s="48">
        <f>G15/Q15*100</f>
        <v>21.278224263298892</v>
      </c>
      <c r="V15" s="46"/>
    </row>
    <row r="16" spans="1:22" ht="15">
      <c r="A16" s="6"/>
      <c r="B16" s="41" t="s">
        <v>32</v>
      </c>
      <c r="C16" s="42">
        <v>98</v>
      </c>
      <c r="D16" s="42">
        <v>50.116</v>
      </c>
      <c r="E16" s="44">
        <v>5.861</v>
      </c>
      <c r="F16" s="45"/>
      <c r="G16" s="45"/>
      <c r="H16" s="46"/>
      <c r="I16" s="44">
        <v>10.55</v>
      </c>
      <c r="J16" s="45"/>
      <c r="K16" s="45"/>
      <c r="L16" s="45"/>
      <c r="M16" s="46"/>
      <c r="N16" s="42">
        <v>10.55</v>
      </c>
      <c r="O16" s="44">
        <v>387.41</v>
      </c>
      <c r="P16" s="45"/>
      <c r="Q16" s="45"/>
      <c r="R16" s="46">
        <v>113.4</v>
      </c>
      <c r="S16" s="47">
        <f aca="true" t="shared" si="0" ref="S16:S24">E16/O16*100</f>
        <v>1.5128675047107714</v>
      </c>
      <c r="T16" s="45"/>
      <c r="U16" s="48"/>
      <c r="V16" s="46"/>
    </row>
    <row r="17" spans="1:22" ht="15">
      <c r="A17" s="6"/>
      <c r="B17" s="41" t="s">
        <v>33</v>
      </c>
      <c r="C17" s="42">
        <v>198</v>
      </c>
      <c r="D17" s="42">
        <v>81.9</v>
      </c>
      <c r="E17" s="44">
        <v>3.983</v>
      </c>
      <c r="F17" s="45">
        <v>5.654</v>
      </c>
      <c r="G17" s="45"/>
      <c r="H17" s="46">
        <v>13.4</v>
      </c>
      <c r="I17" s="44">
        <f>E17*1.8</f>
        <v>7.1694</v>
      </c>
      <c r="J17" s="45">
        <f>F17*0.85</f>
        <v>4.805899999999999</v>
      </c>
      <c r="K17" s="45"/>
      <c r="L17" s="45"/>
      <c r="M17" s="46"/>
      <c r="N17" s="42">
        <f>SUM(I17:M17)</f>
        <v>11.9753</v>
      </c>
      <c r="O17" s="44">
        <v>40.011</v>
      </c>
      <c r="P17" s="45">
        <v>9.108</v>
      </c>
      <c r="Q17" s="45"/>
      <c r="R17" s="46">
        <v>16.814</v>
      </c>
      <c r="S17" s="47">
        <f t="shared" si="0"/>
        <v>9.95476244032891</v>
      </c>
      <c r="T17" s="48">
        <f>F17/P17*100</f>
        <v>62.07729468599034</v>
      </c>
      <c r="U17" s="48"/>
      <c r="V17" s="46"/>
    </row>
    <row r="18" spans="1:22" ht="15">
      <c r="A18" s="6"/>
      <c r="B18" s="41" t="s">
        <v>34</v>
      </c>
      <c r="C18" s="42">
        <v>77</v>
      </c>
      <c r="D18" s="42">
        <v>18.48</v>
      </c>
      <c r="E18" s="44">
        <v>2.2</v>
      </c>
      <c r="F18" s="45">
        <v>0.064</v>
      </c>
      <c r="G18" s="45"/>
      <c r="H18" s="46"/>
      <c r="I18" s="44">
        <v>3.06</v>
      </c>
      <c r="J18" s="45">
        <v>0.054</v>
      </c>
      <c r="K18" s="45"/>
      <c r="L18" s="45"/>
      <c r="M18" s="46"/>
      <c r="N18" s="42">
        <f>SUM(I18:M18)</f>
        <v>3.114</v>
      </c>
      <c r="O18" s="44">
        <v>175.27</v>
      </c>
      <c r="P18" s="45">
        <v>0.887</v>
      </c>
      <c r="Q18" s="45">
        <v>0.079</v>
      </c>
      <c r="R18" s="46">
        <v>60.463</v>
      </c>
      <c r="S18" s="49">
        <v>1.25</v>
      </c>
      <c r="T18" s="45"/>
      <c r="U18" s="48"/>
      <c r="V18" s="46"/>
    </row>
    <row r="19" spans="1:22" ht="15">
      <c r="A19" s="6"/>
      <c r="B19" s="41" t="s">
        <v>35</v>
      </c>
      <c r="C19" s="42">
        <v>69</v>
      </c>
      <c r="D19" s="42">
        <v>22.045</v>
      </c>
      <c r="E19" s="44">
        <v>4.732</v>
      </c>
      <c r="F19" s="45">
        <v>1.03</v>
      </c>
      <c r="G19" s="45"/>
      <c r="H19" s="46"/>
      <c r="I19" s="44">
        <v>8.518</v>
      </c>
      <c r="J19" s="45">
        <v>0.876</v>
      </c>
      <c r="K19" s="45"/>
      <c r="L19" s="45"/>
      <c r="M19" s="46"/>
      <c r="N19" s="42">
        <v>9.394</v>
      </c>
      <c r="O19" s="44">
        <v>89.5</v>
      </c>
      <c r="P19" s="45">
        <v>4.8</v>
      </c>
      <c r="Q19" s="45"/>
      <c r="R19" s="46">
        <v>27.8</v>
      </c>
      <c r="S19" s="47">
        <f t="shared" si="0"/>
        <v>5.287150837988827</v>
      </c>
      <c r="T19" s="48">
        <f>F19/P19*100</f>
        <v>21.458333333333336</v>
      </c>
      <c r="U19" s="48"/>
      <c r="V19" s="46"/>
    </row>
    <row r="20" spans="1:22" ht="15">
      <c r="A20" s="6"/>
      <c r="B20" s="41" t="s">
        <v>55</v>
      </c>
      <c r="C20" s="42">
        <v>72</v>
      </c>
      <c r="D20" s="42">
        <v>49.35</v>
      </c>
      <c r="E20" s="44">
        <v>5.162</v>
      </c>
      <c r="F20" s="45"/>
      <c r="G20" s="45"/>
      <c r="H20" s="46"/>
      <c r="I20" s="44">
        <v>9.292</v>
      </c>
      <c r="J20" s="45"/>
      <c r="K20" s="45"/>
      <c r="L20" s="45"/>
      <c r="M20" s="46"/>
      <c r="N20" s="42">
        <v>9.292</v>
      </c>
      <c r="O20" s="44">
        <v>70.984</v>
      </c>
      <c r="P20" s="45"/>
      <c r="Q20" s="45"/>
      <c r="R20" s="46">
        <v>15.5</v>
      </c>
      <c r="S20" s="47">
        <f t="shared" si="0"/>
        <v>7.272061309590894</v>
      </c>
      <c r="T20" s="45"/>
      <c r="U20" s="48"/>
      <c r="V20" s="46"/>
    </row>
    <row r="21" spans="1:22" ht="15">
      <c r="A21" s="6"/>
      <c r="B21" s="41" t="s">
        <v>36</v>
      </c>
      <c r="C21" s="42">
        <v>98</v>
      </c>
      <c r="D21" s="42">
        <v>60.7</v>
      </c>
      <c r="E21" s="44">
        <v>3.221</v>
      </c>
      <c r="F21" s="45">
        <v>0.43</v>
      </c>
      <c r="G21" s="45"/>
      <c r="H21" s="46"/>
      <c r="I21" s="44">
        <f>E21*1.8</f>
        <v>5.7978000000000005</v>
      </c>
      <c r="J21" s="45">
        <f>F21*0.85</f>
        <v>0.3655</v>
      </c>
      <c r="K21" s="45"/>
      <c r="L21" s="45"/>
      <c r="M21" s="46"/>
      <c r="N21" s="42">
        <f>SUM(I21:M21)</f>
        <v>6.1633000000000004</v>
      </c>
      <c r="O21" s="44">
        <v>28.82</v>
      </c>
      <c r="P21" s="45">
        <v>2.719</v>
      </c>
      <c r="Q21" s="45"/>
      <c r="R21" s="46">
        <v>7.817</v>
      </c>
      <c r="S21" s="47">
        <f t="shared" si="0"/>
        <v>11.176266481609993</v>
      </c>
      <c r="T21" s="48">
        <f>F21/P21*100</f>
        <v>15.814637734461199</v>
      </c>
      <c r="U21" s="48"/>
      <c r="V21" s="46"/>
    </row>
    <row r="22" spans="1:22" ht="15">
      <c r="A22" s="6"/>
      <c r="B22" s="41" t="s">
        <v>37</v>
      </c>
      <c r="C22" s="42">
        <v>17</v>
      </c>
      <c r="D22" s="42">
        <v>7.3</v>
      </c>
      <c r="E22" s="44">
        <v>0.919</v>
      </c>
      <c r="F22" s="45"/>
      <c r="G22" s="45"/>
      <c r="H22" s="46"/>
      <c r="I22" s="44">
        <v>1.654</v>
      </c>
      <c r="J22" s="45"/>
      <c r="K22" s="45"/>
      <c r="L22" s="45"/>
      <c r="M22" s="46"/>
      <c r="N22" s="42">
        <v>1.008</v>
      </c>
      <c r="O22" s="44">
        <v>9.4</v>
      </c>
      <c r="P22" s="45"/>
      <c r="Q22" s="45"/>
      <c r="R22" s="46">
        <v>2.84</v>
      </c>
      <c r="S22" s="47">
        <f t="shared" si="0"/>
        <v>9.77659574468085</v>
      </c>
      <c r="T22" s="48"/>
      <c r="U22" s="48"/>
      <c r="V22" s="46"/>
    </row>
    <row r="23" spans="1:22" ht="15.75" thickBot="1">
      <c r="A23" s="6"/>
      <c r="B23" s="50" t="s">
        <v>38</v>
      </c>
      <c r="C23" s="51">
        <v>19</v>
      </c>
      <c r="D23" s="51">
        <v>18.15</v>
      </c>
      <c r="E23" s="52">
        <v>0.701</v>
      </c>
      <c r="F23" s="53"/>
      <c r="G23" s="53"/>
      <c r="H23" s="54"/>
      <c r="I23" s="52">
        <v>1.262</v>
      </c>
      <c r="J23" s="53"/>
      <c r="K23" s="53"/>
      <c r="L23" s="53"/>
      <c r="M23" s="54"/>
      <c r="N23" s="51">
        <v>1.262</v>
      </c>
      <c r="O23" s="52">
        <v>20.254</v>
      </c>
      <c r="P23" s="53"/>
      <c r="Q23" s="53"/>
      <c r="R23" s="54">
        <v>7.004</v>
      </c>
      <c r="S23" s="55">
        <f t="shared" si="0"/>
        <v>3.461044731904808</v>
      </c>
      <c r="T23" s="56"/>
      <c r="U23" s="56"/>
      <c r="V23" s="54"/>
    </row>
    <row r="24" spans="1:22" ht="16.5" thickBot="1">
      <c r="A24" s="6"/>
      <c r="B24" s="57" t="s">
        <v>42</v>
      </c>
      <c r="C24" s="57">
        <f>SUM(C15:C23)</f>
        <v>881</v>
      </c>
      <c r="D24" s="57">
        <f>SUM(D15:D23)</f>
        <v>428.06</v>
      </c>
      <c r="E24" s="58">
        <f>SUM(E15:E23)</f>
        <v>40.663000000000004</v>
      </c>
      <c r="F24" s="59">
        <f>SUM(F15:F23)</f>
        <v>11.380999999999998</v>
      </c>
      <c r="G24" s="59">
        <f>SUM(G15:G23)</f>
        <v>1.112</v>
      </c>
      <c r="H24" s="60">
        <f>SUM(H17:H23)</f>
        <v>13.4</v>
      </c>
      <c r="I24" s="58">
        <f>SUM(I15:I23)</f>
        <v>72.29440000000001</v>
      </c>
      <c r="J24" s="59">
        <f>SUM(J15:J23)</f>
        <v>9.6744</v>
      </c>
      <c r="K24" s="59">
        <f>SUM(K15:K23)</f>
        <v>5.56</v>
      </c>
      <c r="L24" s="59"/>
      <c r="M24" s="60">
        <f aca="true" t="shared" si="1" ref="M24:R24">SUM(M15:M23)</f>
        <v>0.486</v>
      </c>
      <c r="N24" s="57">
        <f t="shared" si="1"/>
        <v>87.36880000000001</v>
      </c>
      <c r="O24" s="58">
        <f t="shared" si="1"/>
        <v>1117.3939999999998</v>
      </c>
      <c r="P24" s="59">
        <f t="shared" si="1"/>
        <v>35.267</v>
      </c>
      <c r="Q24" s="59">
        <f t="shared" si="1"/>
        <v>5.305</v>
      </c>
      <c r="R24" s="60">
        <f t="shared" si="1"/>
        <v>345.402</v>
      </c>
      <c r="S24" s="61">
        <f t="shared" si="0"/>
        <v>3.6390923881817883</v>
      </c>
      <c r="T24" s="62">
        <f>F24/P24*100</f>
        <v>32.27096152210281</v>
      </c>
      <c r="U24" s="62">
        <f>G24/Q24*100</f>
        <v>20.96135721017908</v>
      </c>
      <c r="V24" s="60">
        <v>3.9</v>
      </c>
    </row>
    <row r="25" spans="1:22" ht="15">
      <c r="A25" s="6"/>
      <c r="B25" s="63" t="s">
        <v>44</v>
      </c>
      <c r="C25" s="64"/>
      <c r="D25" s="64"/>
      <c r="E25" s="65"/>
      <c r="F25" s="66"/>
      <c r="G25" s="66"/>
      <c r="H25" s="67"/>
      <c r="I25" s="65"/>
      <c r="J25" s="66"/>
      <c r="K25" s="66"/>
      <c r="L25" s="66"/>
      <c r="M25" s="67"/>
      <c r="N25" s="64"/>
      <c r="O25" s="65"/>
      <c r="P25" s="66"/>
      <c r="Q25" s="66"/>
      <c r="R25" s="67"/>
      <c r="S25" s="65"/>
      <c r="T25" s="68"/>
      <c r="U25" s="68"/>
      <c r="V25" s="67"/>
    </row>
    <row r="26" spans="1:22" ht="15">
      <c r="A26" s="6"/>
      <c r="B26" s="41" t="s">
        <v>31</v>
      </c>
      <c r="C26" s="42">
        <v>341</v>
      </c>
      <c r="D26" s="69">
        <f>C26*0.1</f>
        <v>34.1</v>
      </c>
      <c r="E26" s="44">
        <v>20.442</v>
      </c>
      <c r="F26" s="45">
        <v>0.375</v>
      </c>
      <c r="G26" s="45">
        <v>0.074</v>
      </c>
      <c r="H26" s="46"/>
      <c r="I26" s="44">
        <f>E26*1.8</f>
        <v>36.7956</v>
      </c>
      <c r="J26" s="45">
        <f>F26*0.85</f>
        <v>0.31875</v>
      </c>
      <c r="K26" s="45">
        <f>G26*5</f>
        <v>0.37</v>
      </c>
      <c r="L26" s="45"/>
      <c r="M26" s="46"/>
      <c r="N26" s="42">
        <f>SUM(I26:M26)</f>
        <v>37.48435</v>
      </c>
      <c r="O26" s="44">
        <v>295.745</v>
      </c>
      <c r="P26" s="45">
        <v>17.753</v>
      </c>
      <c r="Q26" s="45">
        <v>5.226</v>
      </c>
      <c r="R26" s="46">
        <v>93.764</v>
      </c>
      <c r="S26" s="47">
        <f>E26/O26*100</f>
        <v>6.9120357064362885</v>
      </c>
      <c r="T26" s="5">
        <f>F26/P26*100</f>
        <v>2.112319044668507</v>
      </c>
      <c r="U26" s="5">
        <f>G26/Q26*100</f>
        <v>1.4159969383849982</v>
      </c>
      <c r="V26" s="46"/>
    </row>
    <row r="27" spans="1:22" ht="15">
      <c r="A27" s="6"/>
      <c r="B27" s="41" t="s">
        <v>32</v>
      </c>
      <c r="C27" s="42">
        <v>169</v>
      </c>
      <c r="D27" s="42">
        <v>16.9</v>
      </c>
      <c r="E27" s="44">
        <v>18.821</v>
      </c>
      <c r="F27" s="45"/>
      <c r="G27" s="45"/>
      <c r="H27" s="46"/>
      <c r="I27" s="44">
        <v>33.878</v>
      </c>
      <c r="J27" s="45"/>
      <c r="K27" s="45"/>
      <c r="L27" s="45"/>
      <c r="M27" s="46"/>
      <c r="N27" s="42">
        <v>33.878</v>
      </c>
      <c r="O27" s="44">
        <v>387.41</v>
      </c>
      <c r="P27" s="45"/>
      <c r="Q27" s="45"/>
      <c r="R27" s="46">
        <v>113.4</v>
      </c>
      <c r="S27" s="47">
        <f>E27/O27*100</f>
        <v>4.858160605043752</v>
      </c>
      <c r="T27" s="5"/>
      <c r="U27" s="5"/>
      <c r="V27" s="46"/>
    </row>
    <row r="28" spans="1:22" ht="15">
      <c r="A28" s="6"/>
      <c r="B28" s="41" t="s">
        <v>33</v>
      </c>
      <c r="C28" s="42">
        <v>90</v>
      </c>
      <c r="D28" s="42">
        <v>9</v>
      </c>
      <c r="E28" s="44">
        <v>2.302</v>
      </c>
      <c r="F28" s="45"/>
      <c r="G28" s="45"/>
      <c r="H28" s="46"/>
      <c r="I28" s="44">
        <f>E28*1.8</f>
        <v>4.1436</v>
      </c>
      <c r="J28" s="45"/>
      <c r="K28" s="45"/>
      <c r="L28" s="45"/>
      <c r="M28" s="46"/>
      <c r="N28" s="42">
        <f>SUM(I28:M28)</f>
        <v>4.1436</v>
      </c>
      <c r="O28" s="44">
        <v>40.011</v>
      </c>
      <c r="P28" s="45">
        <v>9.108</v>
      </c>
      <c r="Q28" s="45"/>
      <c r="R28" s="46">
        <v>16.814</v>
      </c>
      <c r="S28" s="47">
        <f>E28/O28*100</f>
        <v>5.7534178101022215</v>
      </c>
      <c r="T28" s="5"/>
      <c r="U28" s="5"/>
      <c r="V28" s="46"/>
    </row>
    <row r="29" spans="1:22" ht="15">
      <c r="A29" s="6"/>
      <c r="B29" s="41" t="s">
        <v>34</v>
      </c>
      <c r="C29" s="42">
        <v>79</v>
      </c>
      <c r="D29" s="42">
        <v>7.9</v>
      </c>
      <c r="E29" s="44">
        <v>28.849</v>
      </c>
      <c r="F29" s="45">
        <v>0.056</v>
      </c>
      <c r="G29" s="45">
        <v>0.014</v>
      </c>
      <c r="H29" s="46"/>
      <c r="I29" s="44">
        <v>51.92</v>
      </c>
      <c r="J29" s="45">
        <v>0.0476</v>
      </c>
      <c r="K29" s="45">
        <v>0.07</v>
      </c>
      <c r="L29" s="45"/>
      <c r="M29" s="46"/>
      <c r="N29" s="42">
        <f>SUM(I29:M29)</f>
        <v>52.037600000000005</v>
      </c>
      <c r="O29" s="44">
        <v>175.27</v>
      </c>
      <c r="P29" s="45">
        <v>0.887</v>
      </c>
      <c r="Q29" s="45">
        <v>0.079</v>
      </c>
      <c r="R29" s="46">
        <v>60.463</v>
      </c>
      <c r="S29" s="47">
        <f>E29/O29*100</f>
        <v>16.459747817652765</v>
      </c>
      <c r="T29" s="5">
        <v>6.31</v>
      </c>
      <c r="U29" s="5">
        <v>17.72</v>
      </c>
      <c r="V29" s="46"/>
    </row>
    <row r="30" spans="1:22" ht="15">
      <c r="A30" s="6"/>
      <c r="B30" s="41" t="s">
        <v>35</v>
      </c>
      <c r="C30" s="42">
        <v>111</v>
      </c>
      <c r="D30" s="42">
        <v>11.1</v>
      </c>
      <c r="E30" s="44">
        <v>4.683</v>
      </c>
      <c r="F30" s="45"/>
      <c r="G30" s="45"/>
      <c r="H30" s="46"/>
      <c r="I30" s="44">
        <v>8.429</v>
      </c>
      <c r="J30" s="45"/>
      <c r="K30" s="45"/>
      <c r="L30" s="45"/>
      <c r="M30" s="46"/>
      <c r="N30" s="42">
        <v>8.429</v>
      </c>
      <c r="O30" s="44">
        <v>89.5</v>
      </c>
      <c r="P30" s="45">
        <v>4.8</v>
      </c>
      <c r="Q30" s="45"/>
      <c r="R30" s="46">
        <v>27.8</v>
      </c>
      <c r="S30" s="47">
        <f aca="true" t="shared" si="2" ref="S30:S35">E30/O30*100</f>
        <v>5.232402234636871</v>
      </c>
      <c r="T30" s="5"/>
      <c r="U30" s="5"/>
      <c r="V30" s="46"/>
    </row>
    <row r="31" spans="1:22" ht="15">
      <c r="A31" s="6"/>
      <c r="B31" s="41" t="s">
        <v>55</v>
      </c>
      <c r="C31" s="42">
        <v>46</v>
      </c>
      <c r="D31" s="42">
        <v>4.6</v>
      </c>
      <c r="E31" s="44">
        <v>4.6</v>
      </c>
      <c r="F31" s="45"/>
      <c r="G31" s="45"/>
      <c r="H31" s="46"/>
      <c r="I31" s="44">
        <v>8.362</v>
      </c>
      <c r="J31" s="45"/>
      <c r="K31" s="45"/>
      <c r="L31" s="45"/>
      <c r="M31" s="46"/>
      <c r="N31" s="42">
        <v>8.362</v>
      </c>
      <c r="O31" s="44">
        <v>70.9</v>
      </c>
      <c r="P31" s="45"/>
      <c r="Q31" s="45"/>
      <c r="R31" s="46">
        <v>15.5</v>
      </c>
      <c r="S31" s="47">
        <f t="shared" si="2"/>
        <v>6.488011283497884</v>
      </c>
      <c r="T31" s="5"/>
      <c r="U31" s="5"/>
      <c r="V31" s="46"/>
    </row>
    <row r="32" spans="1:22" ht="15">
      <c r="A32" s="6"/>
      <c r="B32" s="41" t="s">
        <v>36</v>
      </c>
      <c r="C32" s="42">
        <v>57</v>
      </c>
      <c r="D32" s="42">
        <v>5.7</v>
      </c>
      <c r="E32" s="45">
        <v>1.5</v>
      </c>
      <c r="F32" s="45"/>
      <c r="G32" s="45"/>
      <c r="H32" s="46"/>
      <c r="I32" s="44">
        <v>1.926</v>
      </c>
      <c r="J32" s="45"/>
      <c r="K32" s="45"/>
      <c r="L32" s="45"/>
      <c r="M32" s="46"/>
      <c r="N32" s="42">
        <f>SUM(I32:M32)</f>
        <v>1.926</v>
      </c>
      <c r="O32" s="44">
        <v>28.82</v>
      </c>
      <c r="P32" s="45">
        <v>2.719</v>
      </c>
      <c r="Q32" s="45"/>
      <c r="R32" s="46">
        <v>7.817</v>
      </c>
      <c r="S32" s="47">
        <v>5.28</v>
      </c>
      <c r="T32" s="5"/>
      <c r="U32" s="5"/>
      <c r="V32" s="46"/>
    </row>
    <row r="33" spans="1:22" ht="15">
      <c r="A33" s="6"/>
      <c r="B33" s="41" t="s">
        <v>37</v>
      </c>
      <c r="C33" s="42">
        <v>15</v>
      </c>
      <c r="D33" s="42">
        <v>1.5</v>
      </c>
      <c r="E33" s="44">
        <v>0.446</v>
      </c>
      <c r="F33" s="45"/>
      <c r="G33" s="45"/>
      <c r="H33" s="46"/>
      <c r="I33" s="44">
        <v>0.803</v>
      </c>
      <c r="J33" s="45"/>
      <c r="K33" s="45"/>
      <c r="L33" s="45"/>
      <c r="M33" s="46"/>
      <c r="N33" s="42">
        <v>0.803</v>
      </c>
      <c r="O33" s="44">
        <v>9.4</v>
      </c>
      <c r="P33" s="45"/>
      <c r="Q33" s="45"/>
      <c r="R33" s="46">
        <v>2.84</v>
      </c>
      <c r="S33" s="47">
        <f t="shared" si="2"/>
        <v>4.74468085106383</v>
      </c>
      <c r="T33" s="5"/>
      <c r="U33" s="5"/>
      <c r="V33" s="46"/>
    </row>
    <row r="34" spans="1:22" ht="15.75" thickBot="1">
      <c r="A34" s="6"/>
      <c r="B34" s="50" t="s">
        <v>38</v>
      </c>
      <c r="C34" s="51">
        <v>18</v>
      </c>
      <c r="D34" s="51">
        <v>1.8</v>
      </c>
      <c r="E34" s="52">
        <v>0.876</v>
      </c>
      <c r="F34" s="53"/>
      <c r="G34" s="53"/>
      <c r="H34" s="54"/>
      <c r="I34" s="52">
        <v>1.577</v>
      </c>
      <c r="J34" s="53"/>
      <c r="K34" s="53"/>
      <c r="L34" s="53"/>
      <c r="M34" s="54"/>
      <c r="N34" s="51">
        <v>1.577</v>
      </c>
      <c r="O34" s="52">
        <v>20.254</v>
      </c>
      <c r="P34" s="53"/>
      <c r="Q34" s="53"/>
      <c r="R34" s="54">
        <v>7.004</v>
      </c>
      <c r="S34" s="55">
        <f t="shared" si="2"/>
        <v>4.325071590796879</v>
      </c>
      <c r="T34" s="9"/>
      <c r="U34" s="9"/>
      <c r="V34" s="54"/>
    </row>
    <row r="35" spans="1:22" ht="16.5" thickBot="1">
      <c r="A35" s="6"/>
      <c r="B35" s="57" t="s">
        <v>42</v>
      </c>
      <c r="C35" s="57">
        <f>SUM(C26:C34)</f>
        <v>926</v>
      </c>
      <c r="D35" s="57">
        <f>SUM(D26:D34)</f>
        <v>92.6</v>
      </c>
      <c r="E35" s="58">
        <f>SUM(E26:E34)</f>
        <v>82.519</v>
      </c>
      <c r="F35" s="59">
        <f>SUM(F26:F34)</f>
        <v>0.431</v>
      </c>
      <c r="G35" s="59">
        <f>SUM(G26:G34)</f>
        <v>0.088</v>
      </c>
      <c r="H35" s="60"/>
      <c r="I35" s="58">
        <f>SUM(I26:I34)</f>
        <v>147.83419999999998</v>
      </c>
      <c r="J35" s="59">
        <f aca="true" t="shared" si="3" ref="J35:R35">SUM(J26:J34)</f>
        <v>0.36634999999999995</v>
      </c>
      <c r="K35" s="59">
        <f t="shared" si="3"/>
        <v>0.44</v>
      </c>
      <c r="L35" s="59"/>
      <c r="M35" s="60"/>
      <c r="N35" s="57">
        <f t="shared" si="3"/>
        <v>148.64055</v>
      </c>
      <c r="O35" s="58">
        <f t="shared" si="3"/>
        <v>1117.31</v>
      </c>
      <c r="P35" s="59">
        <f t="shared" si="3"/>
        <v>35.267</v>
      </c>
      <c r="Q35" s="59">
        <f>SUM(Q26:Q34)</f>
        <v>5.305</v>
      </c>
      <c r="R35" s="60">
        <f t="shared" si="3"/>
        <v>345.402</v>
      </c>
      <c r="S35" s="61">
        <f t="shared" si="2"/>
        <v>7.385506260572268</v>
      </c>
      <c r="T35" s="62">
        <f>F35/P35*100</f>
        <v>1.2221056511753197</v>
      </c>
      <c r="U35" s="62">
        <f>G35/Q35*100</f>
        <v>1.6588124410933083</v>
      </c>
      <c r="V35" s="60"/>
    </row>
    <row r="36" spans="1:22" ht="15">
      <c r="A36" s="6">
        <v>2</v>
      </c>
      <c r="B36" s="63" t="s">
        <v>45</v>
      </c>
      <c r="C36" s="64"/>
      <c r="D36" s="64"/>
      <c r="E36" s="65"/>
      <c r="F36" s="66"/>
      <c r="G36" s="66"/>
      <c r="H36" s="67"/>
      <c r="I36" s="65"/>
      <c r="J36" s="66"/>
      <c r="K36" s="66"/>
      <c r="L36" s="66"/>
      <c r="M36" s="67"/>
      <c r="N36" s="64"/>
      <c r="O36" s="65"/>
      <c r="P36" s="66"/>
      <c r="Q36" s="66"/>
      <c r="R36" s="67"/>
      <c r="S36" s="65"/>
      <c r="T36" s="66"/>
      <c r="U36" s="66"/>
      <c r="V36" s="67"/>
    </row>
    <row r="37" spans="1:22" ht="15">
      <c r="A37" s="6"/>
      <c r="B37" s="41" t="s">
        <v>31</v>
      </c>
      <c r="C37" s="42">
        <v>325</v>
      </c>
      <c r="D37" s="42">
        <v>19.5</v>
      </c>
      <c r="E37" s="44">
        <v>5.853</v>
      </c>
      <c r="F37" s="45"/>
      <c r="G37" s="45"/>
      <c r="H37" s="46"/>
      <c r="I37" s="44">
        <v>10.535</v>
      </c>
      <c r="J37" s="45"/>
      <c r="K37" s="45"/>
      <c r="L37" s="45"/>
      <c r="M37" s="46"/>
      <c r="N37" s="42">
        <v>10.535</v>
      </c>
      <c r="O37" s="44">
        <v>295.745</v>
      </c>
      <c r="P37" s="45">
        <v>17.753</v>
      </c>
      <c r="Q37" s="45">
        <v>5.226</v>
      </c>
      <c r="R37" s="46">
        <v>93.764</v>
      </c>
      <c r="S37" s="70">
        <f>PRODUCT(E37,100,1/O37)</f>
        <v>1.9790698067592012</v>
      </c>
      <c r="T37" s="45"/>
      <c r="U37" s="45"/>
      <c r="V37" s="46"/>
    </row>
    <row r="38" spans="1:22" ht="15">
      <c r="A38" s="6"/>
      <c r="B38" s="41" t="s">
        <v>32</v>
      </c>
      <c r="C38" s="42"/>
      <c r="D38" s="42"/>
      <c r="E38" s="44"/>
      <c r="F38" s="45"/>
      <c r="G38" s="45"/>
      <c r="H38" s="46"/>
      <c r="I38" s="44"/>
      <c r="J38" s="45"/>
      <c r="K38" s="45"/>
      <c r="L38" s="45"/>
      <c r="M38" s="46"/>
      <c r="N38" s="42"/>
      <c r="O38" s="44">
        <v>387.41</v>
      </c>
      <c r="P38" s="45"/>
      <c r="Q38" s="45"/>
      <c r="R38" s="46">
        <v>113.4</v>
      </c>
      <c r="S38" s="70"/>
      <c r="T38" s="45"/>
      <c r="U38" s="45"/>
      <c r="V38" s="46"/>
    </row>
    <row r="39" spans="1:22" ht="15">
      <c r="A39" s="6"/>
      <c r="B39" s="41" t="s">
        <v>33</v>
      </c>
      <c r="C39" s="42"/>
      <c r="D39" s="42"/>
      <c r="E39" s="44"/>
      <c r="F39" s="45"/>
      <c r="G39" s="45"/>
      <c r="H39" s="46"/>
      <c r="I39" s="44"/>
      <c r="J39" s="45"/>
      <c r="K39" s="45"/>
      <c r="L39" s="45"/>
      <c r="M39" s="46"/>
      <c r="N39" s="42"/>
      <c r="O39" s="44">
        <v>40.011</v>
      </c>
      <c r="P39" s="45">
        <v>9.108</v>
      </c>
      <c r="Q39" s="45"/>
      <c r="R39" s="46">
        <v>16.814</v>
      </c>
      <c r="S39" s="70"/>
      <c r="T39" s="45"/>
      <c r="U39" s="45"/>
      <c r="V39" s="46"/>
    </row>
    <row r="40" spans="1:22" ht="15">
      <c r="A40" s="6"/>
      <c r="B40" s="41" t="s">
        <v>34</v>
      </c>
      <c r="C40" s="42"/>
      <c r="D40" s="42"/>
      <c r="E40" s="44"/>
      <c r="F40" s="45"/>
      <c r="G40" s="45"/>
      <c r="H40" s="46"/>
      <c r="I40" s="44"/>
      <c r="J40" s="45"/>
      <c r="K40" s="45"/>
      <c r="L40" s="45"/>
      <c r="M40" s="46"/>
      <c r="N40" s="42"/>
      <c r="O40" s="44">
        <v>175.27</v>
      </c>
      <c r="P40" s="45">
        <v>0.887</v>
      </c>
      <c r="Q40" s="45">
        <v>0.079</v>
      </c>
      <c r="R40" s="46">
        <v>60.463</v>
      </c>
      <c r="S40" s="70"/>
      <c r="T40" s="45"/>
      <c r="U40" s="45"/>
      <c r="V40" s="46"/>
    </row>
    <row r="41" spans="1:22" ht="15">
      <c r="A41" s="6"/>
      <c r="B41" s="41" t="s">
        <v>35</v>
      </c>
      <c r="C41" s="42">
        <v>211</v>
      </c>
      <c r="D41" s="42">
        <v>15.33</v>
      </c>
      <c r="E41" s="44">
        <v>1.97</v>
      </c>
      <c r="F41" s="45"/>
      <c r="G41" s="45"/>
      <c r="H41" s="46"/>
      <c r="I41" s="44">
        <v>3.546</v>
      </c>
      <c r="J41" s="45"/>
      <c r="K41" s="45"/>
      <c r="L41" s="45"/>
      <c r="M41" s="46"/>
      <c r="N41" s="42">
        <v>3.546</v>
      </c>
      <c r="O41" s="44">
        <v>89.5</v>
      </c>
      <c r="P41" s="45">
        <v>4.8</v>
      </c>
      <c r="Q41" s="45"/>
      <c r="R41" s="46">
        <v>27.8</v>
      </c>
      <c r="S41" s="70">
        <f>PRODUCT(E41,100,1/O41)</f>
        <v>2.201117318435754</v>
      </c>
      <c r="T41" s="45"/>
      <c r="U41" s="45"/>
      <c r="V41" s="46"/>
    </row>
    <row r="42" spans="1:22" ht="15">
      <c r="A42" s="6"/>
      <c r="B42" s="41" t="s">
        <v>55</v>
      </c>
      <c r="C42" s="42">
        <v>26</v>
      </c>
      <c r="D42" s="42">
        <v>2.25</v>
      </c>
      <c r="E42" s="44">
        <v>1.782</v>
      </c>
      <c r="F42" s="45"/>
      <c r="G42" s="45"/>
      <c r="H42" s="46"/>
      <c r="I42" s="44">
        <v>3.208</v>
      </c>
      <c r="J42" s="45"/>
      <c r="K42" s="45"/>
      <c r="L42" s="45"/>
      <c r="M42" s="46"/>
      <c r="N42" s="42">
        <v>3.208</v>
      </c>
      <c r="O42" s="44">
        <v>70.9</v>
      </c>
      <c r="P42" s="45"/>
      <c r="Q42" s="45"/>
      <c r="R42" s="46">
        <v>15.5</v>
      </c>
      <c r="S42" s="70">
        <f>PRODUCT(E42,100,1/O42)</f>
        <v>2.5133991537376583</v>
      </c>
      <c r="T42" s="45"/>
      <c r="U42" s="45"/>
      <c r="V42" s="46"/>
    </row>
    <row r="43" spans="1:22" ht="15">
      <c r="A43" s="6"/>
      <c r="B43" s="41" t="s">
        <v>36</v>
      </c>
      <c r="C43" s="42"/>
      <c r="D43" s="42"/>
      <c r="E43" s="44"/>
      <c r="F43" s="45"/>
      <c r="G43" s="45"/>
      <c r="H43" s="46"/>
      <c r="I43" s="44"/>
      <c r="J43" s="45"/>
      <c r="K43" s="45"/>
      <c r="L43" s="45"/>
      <c r="M43" s="46"/>
      <c r="N43" s="42"/>
      <c r="O43" s="44">
        <v>28.82</v>
      </c>
      <c r="P43" s="45">
        <v>2.719</v>
      </c>
      <c r="Q43" s="45"/>
      <c r="R43" s="46">
        <v>7.817</v>
      </c>
      <c r="S43" s="70"/>
      <c r="T43" s="45"/>
      <c r="U43" s="45"/>
      <c r="V43" s="46"/>
    </row>
    <row r="44" spans="1:22" ht="15">
      <c r="A44" s="6"/>
      <c r="B44" s="41" t="s">
        <v>37</v>
      </c>
      <c r="C44" s="42">
        <v>3</v>
      </c>
      <c r="D44" s="42">
        <v>0.6</v>
      </c>
      <c r="E44" s="44">
        <v>0.084</v>
      </c>
      <c r="F44" s="45"/>
      <c r="G44" s="45"/>
      <c r="H44" s="46"/>
      <c r="I44" s="44">
        <v>0.151</v>
      </c>
      <c r="J44" s="45"/>
      <c r="K44" s="45"/>
      <c r="L44" s="45"/>
      <c r="M44" s="46"/>
      <c r="N44" s="42">
        <v>0.151</v>
      </c>
      <c r="O44" s="44">
        <v>9.4</v>
      </c>
      <c r="P44" s="45"/>
      <c r="Q44" s="45"/>
      <c r="R44" s="46">
        <v>2.84</v>
      </c>
      <c r="S44" s="70">
        <f>PRODUCT(E44,100,1/O44)</f>
        <v>0.8936170212765958</v>
      </c>
      <c r="T44" s="45"/>
      <c r="U44" s="45"/>
      <c r="V44" s="46"/>
    </row>
    <row r="45" spans="1:22" ht="15.75" thickBot="1">
      <c r="A45" s="6"/>
      <c r="B45" s="50" t="s">
        <v>38</v>
      </c>
      <c r="C45" s="51">
        <v>9</v>
      </c>
      <c r="D45" s="51">
        <v>0.8</v>
      </c>
      <c r="E45" s="52">
        <v>0.056</v>
      </c>
      <c r="F45" s="53"/>
      <c r="G45" s="53"/>
      <c r="H45" s="54"/>
      <c r="I45" s="52">
        <v>0.1</v>
      </c>
      <c r="J45" s="53"/>
      <c r="K45" s="53"/>
      <c r="L45" s="53"/>
      <c r="M45" s="54"/>
      <c r="N45" s="51">
        <v>0.1</v>
      </c>
      <c r="O45" s="52">
        <v>20.254</v>
      </c>
      <c r="P45" s="53"/>
      <c r="Q45" s="53"/>
      <c r="R45" s="54">
        <v>7.004</v>
      </c>
      <c r="S45" s="71">
        <f>PRODUCT(E45,100,1/O45)</f>
        <v>0.2764885948454626</v>
      </c>
      <c r="T45" s="53"/>
      <c r="U45" s="53"/>
      <c r="V45" s="54"/>
    </row>
    <row r="46" spans="1:22" ht="16.5" thickBot="1">
      <c r="A46" s="6"/>
      <c r="B46" s="57" t="s">
        <v>42</v>
      </c>
      <c r="C46" s="57">
        <f>SUM(C37:C45)</f>
        <v>574</v>
      </c>
      <c r="D46" s="57">
        <f>SUM(D37:D45)</f>
        <v>38.48</v>
      </c>
      <c r="E46" s="58">
        <f>SUM(E37:E45)</f>
        <v>9.745</v>
      </c>
      <c r="F46" s="59"/>
      <c r="G46" s="59"/>
      <c r="H46" s="60"/>
      <c r="I46" s="58">
        <f>SUM(I37:I45)</f>
        <v>17.540000000000003</v>
      </c>
      <c r="J46" s="59"/>
      <c r="K46" s="59"/>
      <c r="L46" s="59"/>
      <c r="M46" s="60"/>
      <c r="N46" s="57">
        <v>17.54</v>
      </c>
      <c r="O46" s="58">
        <f>SUM(O37:O45)</f>
        <v>1117.31</v>
      </c>
      <c r="P46" s="59">
        <f>SUM(P37:P45)</f>
        <v>35.267</v>
      </c>
      <c r="Q46" s="59">
        <f>SUM(Q37:Q45)</f>
        <v>5.305</v>
      </c>
      <c r="R46" s="60">
        <f>SUM(R37:R45)</f>
        <v>345.402</v>
      </c>
      <c r="S46" s="72">
        <f>PRODUCT(E46,100,1/O46)</f>
        <v>0.8721840849898416</v>
      </c>
      <c r="T46" s="59"/>
      <c r="U46" s="59"/>
      <c r="V46" s="60"/>
    </row>
    <row r="47" spans="1:22" ht="15">
      <c r="A47" s="6"/>
      <c r="B47" s="73"/>
      <c r="C47" s="64"/>
      <c r="D47" s="64"/>
      <c r="E47" s="65"/>
      <c r="F47" s="66"/>
      <c r="G47" s="66"/>
      <c r="H47" s="67"/>
      <c r="I47" s="65"/>
      <c r="J47" s="66"/>
      <c r="K47" s="66"/>
      <c r="L47" s="66"/>
      <c r="M47" s="67"/>
      <c r="N47" s="64"/>
      <c r="O47" s="65"/>
      <c r="P47" s="66"/>
      <c r="Q47" s="66"/>
      <c r="R47" s="67"/>
      <c r="S47" s="65"/>
      <c r="T47" s="66"/>
      <c r="U47" s="66"/>
      <c r="V47" s="67"/>
    </row>
    <row r="48" spans="1:22" ht="15">
      <c r="A48" s="7">
        <v>3</v>
      </c>
      <c r="B48" s="36" t="s">
        <v>46</v>
      </c>
      <c r="C48" s="42"/>
      <c r="D48" s="42"/>
      <c r="E48" s="44"/>
      <c r="F48" s="45"/>
      <c r="G48" s="45"/>
      <c r="H48" s="46"/>
      <c r="I48" s="44"/>
      <c r="J48" s="45"/>
      <c r="K48" s="45"/>
      <c r="L48" s="45"/>
      <c r="M48" s="46"/>
      <c r="N48" s="42"/>
      <c r="O48" s="44"/>
      <c r="P48" s="45"/>
      <c r="Q48" s="45"/>
      <c r="R48" s="46"/>
      <c r="S48" s="44"/>
      <c r="T48" s="45"/>
      <c r="U48" s="45"/>
      <c r="V48" s="46"/>
    </row>
    <row r="49" spans="1:22" ht="15">
      <c r="A49" s="6"/>
      <c r="B49" s="41" t="s">
        <v>31</v>
      </c>
      <c r="C49" s="42">
        <v>86</v>
      </c>
      <c r="D49" s="42">
        <v>25.8</v>
      </c>
      <c r="E49" s="44">
        <v>11.866</v>
      </c>
      <c r="F49" s="45"/>
      <c r="G49" s="45"/>
      <c r="H49" s="46"/>
      <c r="I49" s="74">
        <f>E49*1.8</f>
        <v>21.3588</v>
      </c>
      <c r="J49" s="45"/>
      <c r="K49" s="45"/>
      <c r="L49" s="45"/>
      <c r="M49" s="46"/>
      <c r="N49" s="42">
        <f>I49</f>
        <v>21.3588</v>
      </c>
      <c r="O49" s="44">
        <v>295.745</v>
      </c>
      <c r="P49" s="45">
        <v>17.753</v>
      </c>
      <c r="Q49" s="45">
        <v>5.226</v>
      </c>
      <c r="R49" s="46">
        <v>93.764</v>
      </c>
      <c r="S49" s="47">
        <f>E49/O49*100</f>
        <v>4.012240274560855</v>
      </c>
      <c r="T49" s="45"/>
      <c r="U49" s="45"/>
      <c r="V49" s="46"/>
    </row>
    <row r="50" spans="1:22" ht="15">
      <c r="A50" s="6"/>
      <c r="B50" s="41" t="s">
        <v>32</v>
      </c>
      <c r="C50" s="42">
        <v>47</v>
      </c>
      <c r="D50" s="42">
        <v>18.1</v>
      </c>
      <c r="E50" s="74">
        <v>24.904</v>
      </c>
      <c r="F50" s="45"/>
      <c r="G50" s="45"/>
      <c r="H50" s="46"/>
      <c r="I50" s="74">
        <v>44.827</v>
      </c>
      <c r="J50" s="45"/>
      <c r="K50" s="45"/>
      <c r="L50" s="45"/>
      <c r="M50" s="46"/>
      <c r="N50" s="42">
        <v>44.827</v>
      </c>
      <c r="O50" s="44">
        <v>387.41</v>
      </c>
      <c r="P50" s="45"/>
      <c r="Q50" s="45"/>
      <c r="R50" s="46">
        <v>113.4</v>
      </c>
      <c r="S50" s="47">
        <f>E50/O50*100</f>
        <v>6.428331741565782</v>
      </c>
      <c r="T50" s="45"/>
      <c r="U50" s="45"/>
      <c r="V50" s="46"/>
    </row>
    <row r="51" spans="1:22" ht="15">
      <c r="A51" s="6"/>
      <c r="B51" s="41" t="s">
        <v>33</v>
      </c>
      <c r="C51" s="42"/>
      <c r="D51" s="42"/>
      <c r="E51" s="44"/>
      <c r="F51" s="45"/>
      <c r="G51" s="45"/>
      <c r="H51" s="46"/>
      <c r="I51" s="75"/>
      <c r="J51" s="45"/>
      <c r="K51" s="45"/>
      <c r="L51" s="45"/>
      <c r="M51" s="46"/>
      <c r="N51" s="42"/>
      <c r="O51" s="44">
        <v>40.011</v>
      </c>
      <c r="P51" s="45">
        <v>9.108</v>
      </c>
      <c r="Q51" s="45"/>
      <c r="R51" s="46">
        <v>16.814</v>
      </c>
      <c r="S51" s="47"/>
      <c r="T51" s="45"/>
      <c r="U51" s="45"/>
      <c r="V51" s="46"/>
    </row>
    <row r="52" spans="1:22" ht="15">
      <c r="A52" s="6"/>
      <c r="B52" s="41" t="s">
        <v>34</v>
      </c>
      <c r="C52" s="42">
        <v>19</v>
      </c>
      <c r="D52" s="42">
        <v>2.28</v>
      </c>
      <c r="E52" s="44">
        <v>1.69</v>
      </c>
      <c r="F52" s="45"/>
      <c r="G52" s="45"/>
      <c r="H52" s="46"/>
      <c r="I52" s="47">
        <f>PRODUCT(E52,1.8)</f>
        <v>3.042</v>
      </c>
      <c r="J52" s="45"/>
      <c r="K52" s="45"/>
      <c r="L52" s="45"/>
      <c r="M52" s="46"/>
      <c r="N52" s="42">
        <v>3.04</v>
      </c>
      <c r="O52" s="44">
        <v>175.27</v>
      </c>
      <c r="P52" s="45">
        <v>0.887</v>
      </c>
      <c r="Q52" s="45">
        <v>0.079</v>
      </c>
      <c r="R52" s="46">
        <v>60.463</v>
      </c>
      <c r="S52" s="49">
        <f>E52/O52*100</f>
        <v>0.9642266217835338</v>
      </c>
      <c r="T52" s="45"/>
      <c r="U52" s="45"/>
      <c r="V52" s="46"/>
    </row>
    <row r="53" spans="1:22" ht="15">
      <c r="A53" s="6"/>
      <c r="B53" s="41" t="s">
        <v>35</v>
      </c>
      <c r="C53" s="42">
        <v>59</v>
      </c>
      <c r="D53" s="42">
        <v>18.9</v>
      </c>
      <c r="E53" s="44">
        <v>5.163</v>
      </c>
      <c r="F53" s="45"/>
      <c r="G53" s="45"/>
      <c r="H53" s="46"/>
      <c r="I53" s="74" t="s">
        <v>6</v>
      </c>
      <c r="J53" s="45"/>
      <c r="K53" s="45"/>
      <c r="L53" s="45"/>
      <c r="M53" s="46"/>
      <c r="N53" s="42">
        <v>9.293</v>
      </c>
      <c r="O53" s="44">
        <v>89.5</v>
      </c>
      <c r="P53" s="45">
        <v>4.8</v>
      </c>
      <c r="Q53" s="45"/>
      <c r="R53" s="46">
        <v>27.8</v>
      </c>
      <c r="S53" s="47">
        <f>E53/O53*100</f>
        <v>5.768715083798883</v>
      </c>
      <c r="T53" s="45"/>
      <c r="U53" s="45"/>
      <c r="V53" s="46"/>
    </row>
    <row r="54" spans="1:22" ht="15">
      <c r="A54" s="6"/>
      <c r="B54" s="41" t="s">
        <v>55</v>
      </c>
      <c r="C54" s="42">
        <v>18</v>
      </c>
      <c r="D54" s="42">
        <v>8.8</v>
      </c>
      <c r="E54" s="44">
        <v>3.7</v>
      </c>
      <c r="F54" s="45"/>
      <c r="G54" s="45"/>
      <c r="H54" s="46"/>
      <c r="I54" s="47">
        <v>6.748</v>
      </c>
      <c r="J54" s="45"/>
      <c r="K54" s="45"/>
      <c r="L54" s="45"/>
      <c r="M54" s="46"/>
      <c r="N54" s="42">
        <v>6.75</v>
      </c>
      <c r="O54" s="44">
        <v>70.984</v>
      </c>
      <c r="P54" s="45"/>
      <c r="Q54" s="45"/>
      <c r="R54" s="46">
        <v>15.5</v>
      </c>
      <c r="S54" s="47">
        <f>E54/O54*100</f>
        <v>5.212442240504903</v>
      </c>
      <c r="T54" s="45"/>
      <c r="U54" s="45"/>
      <c r="V54" s="46"/>
    </row>
    <row r="55" spans="1:22" ht="15">
      <c r="A55" s="6"/>
      <c r="B55" s="41" t="s">
        <v>36</v>
      </c>
      <c r="C55" s="42">
        <v>1</v>
      </c>
      <c r="D55" s="42">
        <v>0.3</v>
      </c>
      <c r="E55" s="44">
        <v>0.147</v>
      </c>
      <c r="F55" s="45"/>
      <c r="G55" s="45"/>
      <c r="H55" s="46"/>
      <c r="I55" s="74">
        <v>0.265</v>
      </c>
      <c r="J55" s="45"/>
      <c r="K55" s="45"/>
      <c r="L55" s="45"/>
      <c r="M55" s="46"/>
      <c r="N55" s="42">
        <f>SUM(I55:M55)</f>
        <v>0.265</v>
      </c>
      <c r="O55" s="44">
        <v>28.82</v>
      </c>
      <c r="P55" s="45">
        <v>2.719</v>
      </c>
      <c r="Q55" s="45"/>
      <c r="R55" s="46">
        <v>7.817</v>
      </c>
      <c r="S55" s="47">
        <f>E55/O55*100</f>
        <v>0.5100624566273421</v>
      </c>
      <c r="T55" s="45"/>
      <c r="U55" s="45"/>
      <c r="V55" s="46"/>
    </row>
    <row r="56" spans="1:22" ht="15">
      <c r="A56" s="6"/>
      <c r="B56" s="41" t="s">
        <v>37</v>
      </c>
      <c r="C56" s="42"/>
      <c r="D56" s="42"/>
      <c r="E56" s="44"/>
      <c r="F56" s="45"/>
      <c r="G56" s="45"/>
      <c r="H56" s="46"/>
      <c r="I56" s="74"/>
      <c r="J56" s="45"/>
      <c r="K56" s="45"/>
      <c r="L56" s="45"/>
      <c r="M56" s="46"/>
      <c r="N56" s="42"/>
      <c r="O56" s="44">
        <v>9.4</v>
      </c>
      <c r="P56" s="45"/>
      <c r="Q56" s="45"/>
      <c r="R56" s="46">
        <v>2.84</v>
      </c>
      <c r="S56" s="47"/>
      <c r="T56" s="45"/>
      <c r="U56" s="45"/>
      <c r="V56" s="46"/>
    </row>
    <row r="57" spans="1:22" ht="15.75" thickBot="1">
      <c r="A57" s="6"/>
      <c r="B57" s="50" t="s">
        <v>38</v>
      </c>
      <c r="C57" s="51">
        <v>6</v>
      </c>
      <c r="D57" s="51">
        <v>1.2</v>
      </c>
      <c r="E57" s="52">
        <v>0.326</v>
      </c>
      <c r="F57" s="53"/>
      <c r="G57" s="53"/>
      <c r="H57" s="54"/>
      <c r="I57" s="76">
        <v>0.553</v>
      </c>
      <c r="J57" s="53"/>
      <c r="K57" s="53"/>
      <c r="L57" s="53"/>
      <c r="M57" s="54"/>
      <c r="N57" s="51">
        <v>0.553</v>
      </c>
      <c r="O57" s="52">
        <v>20.254</v>
      </c>
      <c r="P57" s="53"/>
      <c r="Q57" s="53"/>
      <c r="R57" s="54">
        <v>7.004</v>
      </c>
      <c r="S57" s="55">
        <f>E57/O57*100</f>
        <v>1.6095586057075146</v>
      </c>
      <c r="T57" s="53"/>
      <c r="U57" s="53"/>
      <c r="V57" s="54"/>
    </row>
    <row r="58" spans="1:22" ht="16.5" thickBot="1">
      <c r="A58" s="6"/>
      <c r="B58" s="57" t="s">
        <v>42</v>
      </c>
      <c r="C58" s="57">
        <f>SUM(C49:C57)</f>
        <v>236</v>
      </c>
      <c r="D58" s="57">
        <f>SUM(D49:D57)</f>
        <v>75.38000000000001</v>
      </c>
      <c r="E58" s="58">
        <f>SUM(E49:E57)</f>
        <v>47.79599999999999</v>
      </c>
      <c r="F58" s="59"/>
      <c r="G58" s="59"/>
      <c r="H58" s="60"/>
      <c r="I58" s="77">
        <v>92.837</v>
      </c>
      <c r="J58" s="59"/>
      <c r="K58" s="59"/>
      <c r="L58" s="59"/>
      <c r="M58" s="60"/>
      <c r="N58" s="57">
        <f>SUM(N49:N57)</f>
        <v>86.0868</v>
      </c>
      <c r="O58" s="58">
        <f>SUM(O49:O57)</f>
        <v>1117.3939999999998</v>
      </c>
      <c r="P58" s="59">
        <f>SUM(P49:P57)</f>
        <v>35.267</v>
      </c>
      <c r="Q58" s="59">
        <f>SUM(Q49:Q57)</f>
        <v>5.305</v>
      </c>
      <c r="R58" s="60">
        <f>SUM(R49:R57)</f>
        <v>345.402</v>
      </c>
      <c r="S58" s="58">
        <v>4.28</v>
      </c>
      <c r="T58" s="59"/>
      <c r="U58" s="59"/>
      <c r="V58" s="60"/>
    </row>
    <row r="59" spans="1:22" ht="15.75" thickBot="1">
      <c r="A59" s="6"/>
      <c r="B59" s="29"/>
      <c r="C59" s="78"/>
      <c r="D59" s="78"/>
      <c r="E59" s="79"/>
      <c r="F59" s="80"/>
      <c r="G59" s="80"/>
      <c r="H59" s="81"/>
      <c r="I59" s="79"/>
      <c r="J59" s="80"/>
      <c r="K59" s="80"/>
      <c r="L59" s="80"/>
      <c r="M59" s="81"/>
      <c r="N59" s="78"/>
      <c r="O59" s="79"/>
      <c r="P59" s="80"/>
      <c r="Q59" s="80"/>
      <c r="R59" s="81"/>
      <c r="S59" s="79"/>
      <c r="T59" s="80"/>
      <c r="U59" s="80"/>
      <c r="V59" s="81"/>
    </row>
    <row r="60" spans="1:22" ht="15.75" thickBot="1">
      <c r="A60" s="7">
        <v>4</v>
      </c>
      <c r="B60" s="82" t="s">
        <v>47</v>
      </c>
      <c r="C60" s="83"/>
      <c r="D60" s="83"/>
      <c r="E60" s="84"/>
      <c r="F60" s="85"/>
      <c r="G60" s="85"/>
      <c r="H60" s="86"/>
      <c r="I60" s="84"/>
      <c r="J60" s="85"/>
      <c r="K60" s="85"/>
      <c r="L60" s="85"/>
      <c r="M60" s="86"/>
      <c r="N60" s="83"/>
      <c r="O60" s="84"/>
      <c r="P60" s="85"/>
      <c r="Q60" s="85"/>
      <c r="R60" s="86"/>
      <c r="S60" s="84"/>
      <c r="T60" s="85"/>
      <c r="U60" s="85"/>
      <c r="V60" s="86"/>
    </row>
    <row r="61" spans="1:22" ht="15">
      <c r="A61" s="6"/>
      <c r="B61" s="87" t="s">
        <v>31</v>
      </c>
      <c r="C61" s="64">
        <v>300</v>
      </c>
      <c r="D61" s="64">
        <v>15</v>
      </c>
      <c r="E61" s="65"/>
      <c r="F61" s="66"/>
      <c r="G61" s="66"/>
      <c r="H61" s="67">
        <v>12.839</v>
      </c>
      <c r="I61" s="65"/>
      <c r="J61" s="66"/>
      <c r="K61" s="66"/>
      <c r="L61" s="66">
        <f>PRODUCT(H61,0.72)</f>
        <v>9.24408</v>
      </c>
      <c r="M61" s="67"/>
      <c r="N61" s="64">
        <v>9.2441</v>
      </c>
      <c r="O61" s="65">
        <v>295.745</v>
      </c>
      <c r="P61" s="66">
        <v>17.753</v>
      </c>
      <c r="Q61" s="66">
        <v>5.226</v>
      </c>
      <c r="R61" s="67">
        <v>93.764</v>
      </c>
      <c r="S61" s="65"/>
      <c r="T61" s="66"/>
      <c r="U61" s="66"/>
      <c r="V61" s="88">
        <f>H61/R61*100</f>
        <v>13.69288852864639</v>
      </c>
    </row>
    <row r="62" spans="1:22" ht="15">
      <c r="A62" s="6"/>
      <c r="B62" s="41" t="s">
        <v>32</v>
      </c>
      <c r="C62" s="42">
        <v>58</v>
      </c>
      <c r="D62" s="42">
        <v>0.482</v>
      </c>
      <c r="E62" s="44"/>
      <c r="F62" s="45"/>
      <c r="G62" s="45"/>
      <c r="H62" s="46">
        <v>4.871</v>
      </c>
      <c r="I62" s="44"/>
      <c r="J62" s="45"/>
      <c r="K62" s="45"/>
      <c r="L62" s="45">
        <v>3.507</v>
      </c>
      <c r="M62" s="46"/>
      <c r="N62" s="42" t="s">
        <v>5</v>
      </c>
      <c r="O62" s="44">
        <v>387.41</v>
      </c>
      <c r="P62" s="45"/>
      <c r="Q62" s="45"/>
      <c r="R62" s="46">
        <v>113.4</v>
      </c>
      <c r="S62" s="44"/>
      <c r="T62" s="45"/>
      <c r="U62" s="45"/>
      <c r="V62" s="88">
        <f>H62/R62*100</f>
        <v>4.295414462081129</v>
      </c>
    </row>
    <row r="63" spans="1:22" ht="15">
      <c r="A63" s="6"/>
      <c r="B63" s="41" t="s">
        <v>33</v>
      </c>
      <c r="C63" s="42"/>
      <c r="D63" s="42"/>
      <c r="E63" s="44"/>
      <c r="F63" s="45"/>
      <c r="G63" s="45"/>
      <c r="H63" s="46"/>
      <c r="I63" s="44"/>
      <c r="J63" s="45"/>
      <c r="K63" s="45"/>
      <c r="L63" s="45"/>
      <c r="M63" s="46"/>
      <c r="N63" s="42"/>
      <c r="O63" s="44">
        <v>40.011</v>
      </c>
      <c r="P63" s="45">
        <v>9.108</v>
      </c>
      <c r="Q63" s="45"/>
      <c r="R63" s="46">
        <v>16.814</v>
      </c>
      <c r="S63" s="47"/>
      <c r="T63" s="45"/>
      <c r="U63" s="45"/>
      <c r="V63" s="88"/>
    </row>
    <row r="64" spans="1:22" ht="15">
      <c r="A64" s="6"/>
      <c r="B64" s="41" t="s">
        <v>34</v>
      </c>
      <c r="C64" s="42"/>
      <c r="D64" s="42"/>
      <c r="E64" s="44"/>
      <c r="F64" s="45"/>
      <c r="G64" s="45"/>
      <c r="H64" s="46"/>
      <c r="I64" s="44"/>
      <c r="J64" s="45"/>
      <c r="K64" s="45"/>
      <c r="L64" s="45"/>
      <c r="M64" s="46"/>
      <c r="N64" s="42"/>
      <c r="O64" s="44">
        <v>175.27</v>
      </c>
      <c r="P64" s="45">
        <v>0.887</v>
      </c>
      <c r="Q64" s="45">
        <v>0.079</v>
      </c>
      <c r="R64" s="46">
        <v>60.463</v>
      </c>
      <c r="S64" s="44"/>
      <c r="T64" s="45"/>
      <c r="U64" s="45"/>
      <c r="V64" s="88"/>
    </row>
    <row r="65" spans="1:22" ht="15">
      <c r="A65" s="6"/>
      <c r="B65" s="41" t="s">
        <v>35</v>
      </c>
      <c r="C65" s="42"/>
      <c r="D65" s="42"/>
      <c r="E65" s="44"/>
      <c r="F65" s="45"/>
      <c r="G65" s="45"/>
      <c r="H65" s="46"/>
      <c r="I65" s="44"/>
      <c r="J65" s="45"/>
      <c r="K65" s="45"/>
      <c r="L65" s="45"/>
      <c r="M65" s="46"/>
      <c r="N65" s="42"/>
      <c r="O65" s="44">
        <v>89.5</v>
      </c>
      <c r="P65" s="45">
        <v>4.8</v>
      </c>
      <c r="Q65" s="45"/>
      <c r="R65" s="46">
        <v>27.8</v>
      </c>
      <c r="S65" s="44"/>
      <c r="T65" s="45"/>
      <c r="U65" s="45"/>
      <c r="V65" s="88"/>
    </row>
    <row r="66" spans="1:22" ht="15">
      <c r="A66" s="6"/>
      <c r="B66" s="41" t="s">
        <v>55</v>
      </c>
      <c r="C66" s="42">
        <v>100</v>
      </c>
      <c r="D66" s="42">
        <v>3</v>
      </c>
      <c r="E66" s="44"/>
      <c r="F66" s="45"/>
      <c r="G66" s="45"/>
      <c r="H66" s="46">
        <v>3.36</v>
      </c>
      <c r="I66" s="44"/>
      <c r="J66" s="45"/>
      <c r="K66" s="45"/>
      <c r="L66" s="45">
        <v>2.419</v>
      </c>
      <c r="M66" s="46"/>
      <c r="N66" s="42">
        <v>2.419</v>
      </c>
      <c r="O66" s="44">
        <v>70.984</v>
      </c>
      <c r="P66" s="45"/>
      <c r="Q66" s="45"/>
      <c r="R66" s="46">
        <v>15.5</v>
      </c>
      <c r="S66" s="44"/>
      <c r="T66" s="45"/>
      <c r="U66" s="45"/>
      <c r="V66" s="88">
        <f>H66/R66*100</f>
        <v>21.677419354838708</v>
      </c>
    </row>
    <row r="67" spans="1:22" ht="15">
      <c r="A67" s="6"/>
      <c r="B67" s="41" t="s">
        <v>36</v>
      </c>
      <c r="C67" s="42"/>
      <c r="D67" s="42"/>
      <c r="E67" s="44"/>
      <c r="F67" s="45"/>
      <c r="G67" s="45"/>
      <c r="H67" s="46"/>
      <c r="I67" s="44"/>
      <c r="J67" s="45"/>
      <c r="K67" s="45"/>
      <c r="L67" s="45"/>
      <c r="M67" s="46"/>
      <c r="N67" s="42"/>
      <c r="O67" s="44">
        <v>28.82</v>
      </c>
      <c r="P67" s="45">
        <v>2.719</v>
      </c>
      <c r="Q67" s="45"/>
      <c r="R67" s="46">
        <v>7.817</v>
      </c>
      <c r="S67" s="47"/>
      <c r="T67" s="45"/>
      <c r="U67" s="45"/>
      <c r="V67" s="88"/>
    </row>
    <row r="68" spans="1:22" ht="15">
      <c r="A68" s="6"/>
      <c r="B68" s="41" t="s">
        <v>37</v>
      </c>
      <c r="C68" s="42"/>
      <c r="D68" s="42"/>
      <c r="E68" s="44"/>
      <c r="F68" s="45"/>
      <c r="G68" s="45"/>
      <c r="H68" s="46"/>
      <c r="I68" s="44"/>
      <c r="J68" s="45"/>
      <c r="K68" s="45"/>
      <c r="L68" s="45"/>
      <c r="M68" s="46"/>
      <c r="N68" s="42"/>
      <c r="O68" s="44">
        <v>9.4</v>
      </c>
      <c r="P68" s="45"/>
      <c r="Q68" s="45"/>
      <c r="R68" s="46">
        <v>2.84</v>
      </c>
      <c r="S68" s="44"/>
      <c r="T68" s="45"/>
      <c r="U68" s="45"/>
      <c r="V68" s="88"/>
    </row>
    <row r="69" spans="1:22" ht="15.75" thickBot="1">
      <c r="A69" s="6"/>
      <c r="B69" s="50" t="s">
        <v>38</v>
      </c>
      <c r="C69" s="51"/>
      <c r="D69" s="51"/>
      <c r="E69" s="52"/>
      <c r="F69" s="53"/>
      <c r="G69" s="53"/>
      <c r="H69" s="54"/>
      <c r="I69" s="52"/>
      <c r="J69" s="53"/>
      <c r="K69" s="53"/>
      <c r="L69" s="53"/>
      <c r="M69" s="54"/>
      <c r="N69" s="51"/>
      <c r="O69" s="52">
        <v>20.254</v>
      </c>
      <c r="P69" s="53"/>
      <c r="Q69" s="53"/>
      <c r="R69" s="54">
        <v>7.004</v>
      </c>
      <c r="S69" s="52"/>
      <c r="T69" s="53"/>
      <c r="U69" s="53"/>
      <c r="V69" s="89"/>
    </row>
    <row r="70" spans="1:22" ht="16.5" thickBot="1">
      <c r="A70" s="6"/>
      <c r="B70" s="57" t="s">
        <v>42</v>
      </c>
      <c r="C70" s="57">
        <f>SUM(C61:C69)</f>
        <v>458</v>
      </c>
      <c r="D70" s="57">
        <f>SUM(D61:D69)</f>
        <v>18.482</v>
      </c>
      <c r="E70" s="58"/>
      <c r="F70" s="59"/>
      <c r="G70" s="59"/>
      <c r="H70" s="60">
        <f>SUM(H61:H69)</f>
        <v>21.07</v>
      </c>
      <c r="I70" s="58"/>
      <c r="J70" s="59"/>
      <c r="K70" s="59"/>
      <c r="L70" s="59">
        <f>SUM(L61:L69)</f>
        <v>15.17008</v>
      </c>
      <c r="M70" s="60"/>
      <c r="N70" s="57">
        <v>15.17</v>
      </c>
      <c r="O70" s="58">
        <f>SUM(O61:O69)</f>
        <v>1117.3939999999998</v>
      </c>
      <c r="P70" s="59">
        <f>SUM(P61:P69)</f>
        <v>35.267</v>
      </c>
      <c r="Q70" s="59">
        <f>SUM(Q61:Q69)</f>
        <v>5.305</v>
      </c>
      <c r="R70" s="60">
        <f>SUM(R61:R69)</f>
        <v>345.402</v>
      </c>
      <c r="S70" s="58"/>
      <c r="T70" s="59"/>
      <c r="U70" s="59"/>
      <c r="V70" s="90">
        <f>H70/R70*100</f>
        <v>6.100138389470819</v>
      </c>
    </row>
    <row r="71" spans="1:22" ht="15">
      <c r="A71" s="6"/>
      <c r="B71" s="73"/>
      <c r="C71" s="64"/>
      <c r="D71" s="64"/>
      <c r="E71" s="65"/>
      <c r="F71" s="66"/>
      <c r="G71" s="66"/>
      <c r="H71" s="67"/>
      <c r="I71" s="65"/>
      <c r="J71" s="66"/>
      <c r="K71" s="66"/>
      <c r="L71" s="66"/>
      <c r="M71" s="67"/>
      <c r="N71" s="64"/>
      <c r="O71" s="65"/>
      <c r="P71" s="66"/>
      <c r="Q71" s="66"/>
      <c r="R71" s="67"/>
      <c r="S71" s="65"/>
      <c r="T71" s="66"/>
      <c r="U71" s="66"/>
      <c r="V71" s="67"/>
    </row>
    <row r="72" spans="1:22" ht="15">
      <c r="A72" s="7">
        <v>5</v>
      </c>
      <c r="B72" s="36" t="s">
        <v>48</v>
      </c>
      <c r="C72" s="42"/>
      <c r="D72" s="42"/>
      <c r="E72" s="44"/>
      <c r="F72" s="45"/>
      <c r="G72" s="45"/>
      <c r="H72" s="46"/>
      <c r="I72" s="44"/>
      <c r="J72" s="45"/>
      <c r="K72" s="45"/>
      <c r="L72" s="45"/>
      <c r="M72" s="46"/>
      <c r="N72" s="42"/>
      <c r="O72" s="44"/>
      <c r="P72" s="45"/>
      <c r="Q72" s="45"/>
      <c r="R72" s="46"/>
      <c r="S72" s="44"/>
      <c r="T72" s="45"/>
      <c r="U72" s="45"/>
      <c r="V72" s="46"/>
    </row>
    <row r="73" spans="1:22" ht="15">
      <c r="A73" s="6"/>
      <c r="B73" s="41" t="s">
        <v>31</v>
      </c>
      <c r="C73" s="42">
        <v>148</v>
      </c>
      <c r="D73" s="42">
        <v>7.98</v>
      </c>
      <c r="E73" s="44"/>
      <c r="F73" s="45"/>
      <c r="G73" s="45"/>
      <c r="H73" s="46">
        <v>5.248</v>
      </c>
      <c r="I73" s="44"/>
      <c r="J73" s="45"/>
      <c r="K73" s="45"/>
      <c r="L73" s="45">
        <v>3.779</v>
      </c>
      <c r="M73" s="46"/>
      <c r="N73" s="42">
        <v>3.779</v>
      </c>
      <c r="O73" s="44">
        <v>295.745</v>
      </c>
      <c r="P73" s="45">
        <v>17.753</v>
      </c>
      <c r="Q73" s="45">
        <v>5.226</v>
      </c>
      <c r="R73" s="46">
        <v>93.764</v>
      </c>
      <c r="S73" s="44"/>
      <c r="T73" s="45"/>
      <c r="U73" s="45"/>
      <c r="V73" s="91">
        <f aca="true" t="shared" si="4" ref="V73:V78">H73/R73*100</f>
        <v>5.597030843394054</v>
      </c>
    </row>
    <row r="74" spans="1:22" ht="15">
      <c r="A74" s="6"/>
      <c r="B74" s="41" t="s">
        <v>32</v>
      </c>
      <c r="C74" s="42">
        <v>460</v>
      </c>
      <c r="D74" s="42">
        <v>27.6</v>
      </c>
      <c r="E74" s="44"/>
      <c r="F74" s="45"/>
      <c r="G74" s="45"/>
      <c r="H74" s="46">
        <v>17.69</v>
      </c>
      <c r="I74" s="44"/>
      <c r="J74" s="45"/>
      <c r="K74" s="45"/>
      <c r="L74" s="45">
        <v>12.737</v>
      </c>
      <c r="M74" s="92"/>
      <c r="N74" s="42">
        <v>12.737</v>
      </c>
      <c r="O74" s="44">
        <v>387.41</v>
      </c>
      <c r="P74" s="45"/>
      <c r="Q74" s="45"/>
      <c r="R74" s="46">
        <v>113.4</v>
      </c>
      <c r="S74" s="44"/>
      <c r="T74" s="45"/>
      <c r="U74" s="45"/>
      <c r="V74" s="91">
        <f t="shared" si="4"/>
        <v>15.599647266313935</v>
      </c>
    </row>
    <row r="75" spans="1:22" ht="15">
      <c r="A75" s="6"/>
      <c r="B75" s="41" t="s">
        <v>33</v>
      </c>
      <c r="C75" s="42">
        <v>20</v>
      </c>
      <c r="D75" s="42">
        <v>1.2</v>
      </c>
      <c r="E75" s="44"/>
      <c r="F75" s="45"/>
      <c r="G75" s="45"/>
      <c r="H75" s="46">
        <v>0.814</v>
      </c>
      <c r="I75" s="44"/>
      <c r="J75" s="45"/>
      <c r="K75" s="45"/>
      <c r="L75" s="45">
        <v>0.586</v>
      </c>
      <c r="M75" s="46"/>
      <c r="N75" s="42">
        <v>0.586</v>
      </c>
      <c r="O75" s="44">
        <v>40.011</v>
      </c>
      <c r="P75" s="45">
        <v>9.108</v>
      </c>
      <c r="Q75" s="45"/>
      <c r="R75" s="46">
        <v>16.814</v>
      </c>
      <c r="S75" s="47"/>
      <c r="T75" s="45"/>
      <c r="U75" s="45"/>
      <c r="V75" s="91">
        <f t="shared" si="4"/>
        <v>4.841203758772451</v>
      </c>
    </row>
    <row r="76" spans="1:22" ht="15">
      <c r="A76" s="6"/>
      <c r="B76" s="41" t="s">
        <v>34</v>
      </c>
      <c r="C76" s="42">
        <v>100</v>
      </c>
      <c r="D76" s="42">
        <v>2.816</v>
      </c>
      <c r="E76" s="44"/>
      <c r="F76" s="45"/>
      <c r="G76" s="45"/>
      <c r="H76" s="46">
        <v>1.43</v>
      </c>
      <c r="I76" s="44"/>
      <c r="J76" s="45"/>
      <c r="K76" s="45"/>
      <c r="L76" s="45">
        <v>1.03</v>
      </c>
      <c r="M76" s="46"/>
      <c r="N76" s="45">
        <v>1.03</v>
      </c>
      <c r="O76" s="44">
        <v>175.27</v>
      </c>
      <c r="P76" s="45">
        <v>0.887</v>
      </c>
      <c r="Q76" s="45">
        <v>0.079</v>
      </c>
      <c r="R76" s="46">
        <v>60.463</v>
      </c>
      <c r="S76" s="44"/>
      <c r="T76" s="45"/>
      <c r="U76" s="45"/>
      <c r="V76" s="91">
        <f t="shared" si="4"/>
        <v>2.365082777897226</v>
      </c>
    </row>
    <row r="77" spans="1:22" ht="15">
      <c r="A77" s="6"/>
      <c r="B77" s="41" t="s">
        <v>35</v>
      </c>
      <c r="C77" s="42">
        <v>118</v>
      </c>
      <c r="D77" s="42">
        <v>7.08</v>
      </c>
      <c r="E77" s="44"/>
      <c r="F77" s="45"/>
      <c r="G77" s="45"/>
      <c r="H77" s="46">
        <v>6.041</v>
      </c>
      <c r="I77" s="44"/>
      <c r="J77" s="45"/>
      <c r="K77" s="45"/>
      <c r="L77" s="45">
        <v>4.35</v>
      </c>
      <c r="M77" s="46"/>
      <c r="N77" s="42">
        <v>4.35</v>
      </c>
      <c r="O77" s="44">
        <v>89.5</v>
      </c>
      <c r="P77" s="45">
        <v>4.8</v>
      </c>
      <c r="Q77" s="45"/>
      <c r="R77" s="46">
        <v>27.8</v>
      </c>
      <c r="S77" s="44"/>
      <c r="T77" s="45"/>
      <c r="U77" s="45"/>
      <c r="V77" s="91">
        <f t="shared" si="4"/>
        <v>21.73021582733813</v>
      </c>
    </row>
    <row r="78" spans="1:22" ht="15">
      <c r="A78" s="6"/>
      <c r="B78" s="41" t="s">
        <v>55</v>
      </c>
      <c r="C78" s="42">
        <v>122</v>
      </c>
      <c r="D78" s="42">
        <v>7.32</v>
      </c>
      <c r="E78" s="44"/>
      <c r="F78" s="45"/>
      <c r="G78" s="45"/>
      <c r="H78" s="46">
        <v>2.218</v>
      </c>
      <c r="I78" s="44"/>
      <c r="J78" s="45"/>
      <c r="K78" s="45"/>
      <c r="L78" s="45">
        <v>1.597</v>
      </c>
      <c r="M78" s="46"/>
      <c r="N78" s="42">
        <v>1.597</v>
      </c>
      <c r="O78" s="44">
        <v>70.984</v>
      </c>
      <c r="P78" s="45"/>
      <c r="Q78" s="45"/>
      <c r="R78" s="46">
        <v>15.5</v>
      </c>
      <c r="S78" s="44"/>
      <c r="T78" s="45"/>
      <c r="U78" s="45"/>
      <c r="V78" s="91">
        <f t="shared" si="4"/>
        <v>14.309677419354838</v>
      </c>
    </row>
    <row r="79" spans="1:22" ht="15">
      <c r="A79" s="6"/>
      <c r="B79" s="41" t="s">
        <v>36</v>
      </c>
      <c r="C79" s="42"/>
      <c r="D79" s="42"/>
      <c r="E79" s="44"/>
      <c r="F79" s="45"/>
      <c r="G79" s="45"/>
      <c r="H79" s="46"/>
      <c r="I79" s="44"/>
      <c r="J79" s="45"/>
      <c r="K79" s="45"/>
      <c r="L79" s="45"/>
      <c r="M79" s="46"/>
      <c r="N79" s="42"/>
      <c r="O79" s="44">
        <v>28.82</v>
      </c>
      <c r="P79" s="45">
        <v>2.719</v>
      </c>
      <c r="Q79" s="45"/>
      <c r="R79" s="46">
        <v>7.817</v>
      </c>
      <c r="S79" s="47"/>
      <c r="T79" s="45"/>
      <c r="U79" s="45"/>
      <c r="V79" s="91"/>
    </row>
    <row r="80" spans="1:22" ht="15">
      <c r="A80" s="6"/>
      <c r="B80" s="41" t="s">
        <v>37</v>
      </c>
      <c r="C80" s="42">
        <v>2</v>
      </c>
      <c r="D80" s="42">
        <v>0.12</v>
      </c>
      <c r="E80" s="44"/>
      <c r="F80" s="45"/>
      <c r="G80" s="45"/>
      <c r="H80" s="46">
        <v>0.055</v>
      </c>
      <c r="I80" s="44"/>
      <c r="J80" s="45"/>
      <c r="K80" s="45"/>
      <c r="L80" s="45">
        <v>0.039</v>
      </c>
      <c r="M80" s="46"/>
      <c r="N80" s="42">
        <v>0.039</v>
      </c>
      <c r="O80" s="44">
        <v>9.4</v>
      </c>
      <c r="P80" s="45"/>
      <c r="Q80" s="45"/>
      <c r="R80" s="46">
        <v>2.84</v>
      </c>
      <c r="S80" s="44"/>
      <c r="T80" s="45"/>
      <c r="U80" s="45"/>
      <c r="V80" s="91">
        <f>H80/R80*100</f>
        <v>1.9366197183098595</v>
      </c>
    </row>
    <row r="81" spans="1:22" ht="15.75" thickBot="1">
      <c r="A81" s="6"/>
      <c r="B81" s="50" t="s">
        <v>38</v>
      </c>
      <c r="C81" s="51">
        <v>34</v>
      </c>
      <c r="D81" s="51">
        <v>2.04</v>
      </c>
      <c r="E81" s="52"/>
      <c r="F81" s="53"/>
      <c r="G81" s="53"/>
      <c r="H81" s="54">
        <v>0.778</v>
      </c>
      <c r="I81" s="52"/>
      <c r="J81" s="53"/>
      <c r="K81" s="53"/>
      <c r="L81" s="53">
        <v>0.56</v>
      </c>
      <c r="M81" s="54"/>
      <c r="N81" s="51">
        <v>0.56</v>
      </c>
      <c r="O81" s="52">
        <v>20.254</v>
      </c>
      <c r="P81" s="53"/>
      <c r="Q81" s="53"/>
      <c r="R81" s="54">
        <v>7.004</v>
      </c>
      <c r="S81" s="52"/>
      <c r="T81" s="53"/>
      <c r="U81" s="53"/>
      <c r="V81" s="93">
        <f>H81/R81*100</f>
        <v>11.107938320959452</v>
      </c>
    </row>
    <row r="82" spans="1:22" ht="16.5" thickBot="1">
      <c r="A82" s="6"/>
      <c r="B82" s="57" t="s">
        <v>42</v>
      </c>
      <c r="C82" s="57">
        <f>SUM(C73:C81)</f>
        <v>1004</v>
      </c>
      <c r="D82" s="57">
        <f>SUM(D73:D81)</f>
        <v>56.156</v>
      </c>
      <c r="E82" s="58"/>
      <c r="F82" s="59"/>
      <c r="G82" s="59"/>
      <c r="H82" s="60">
        <f>SUM(H73:H81)</f>
        <v>34.274</v>
      </c>
      <c r="I82" s="58"/>
      <c r="J82" s="59"/>
      <c r="K82" s="59"/>
      <c r="L82" s="59">
        <f>SUM(L73:L81)</f>
        <v>24.678</v>
      </c>
      <c r="M82" s="60"/>
      <c r="N82" s="57">
        <f>SUM(N73:N81)</f>
        <v>24.678</v>
      </c>
      <c r="O82" s="58">
        <f>SUM(O73:O81)</f>
        <v>1117.3939999999998</v>
      </c>
      <c r="P82" s="59">
        <f>SUM(P73:P81)</f>
        <v>35.267</v>
      </c>
      <c r="Q82" s="59">
        <f>SUM(Q73:Q81)</f>
        <v>5.305</v>
      </c>
      <c r="R82" s="60">
        <f>SUM(R73:R81)</f>
        <v>345.402</v>
      </c>
      <c r="S82" s="58"/>
      <c r="T82" s="59"/>
      <c r="U82" s="59"/>
      <c r="V82" s="94">
        <f>H82/R82*100</f>
        <v>9.922930382568717</v>
      </c>
    </row>
    <row r="83" spans="1:22" ht="15">
      <c r="A83" s="6"/>
      <c r="B83" s="73"/>
      <c r="C83" s="64"/>
      <c r="D83" s="64"/>
      <c r="E83" s="65"/>
      <c r="F83" s="66"/>
      <c r="G83" s="66"/>
      <c r="H83" s="67"/>
      <c r="I83" s="65"/>
      <c r="J83" s="66"/>
      <c r="K83" s="66"/>
      <c r="L83" s="66"/>
      <c r="M83" s="67"/>
      <c r="N83" s="64"/>
      <c r="O83" s="65"/>
      <c r="P83" s="66"/>
      <c r="Q83" s="66"/>
      <c r="R83" s="67"/>
      <c r="S83" s="65"/>
      <c r="T83" s="66"/>
      <c r="U83" s="66"/>
      <c r="V83" s="67"/>
    </row>
    <row r="84" spans="1:22" ht="15">
      <c r="A84" s="7">
        <v>6</v>
      </c>
      <c r="B84" s="36" t="s">
        <v>49</v>
      </c>
      <c r="C84" s="42"/>
      <c r="D84" s="42"/>
      <c r="E84" s="44"/>
      <c r="F84" s="45"/>
      <c r="G84" s="45"/>
      <c r="H84" s="46"/>
      <c r="I84" s="44"/>
      <c r="J84" s="45"/>
      <c r="K84" s="45"/>
      <c r="L84" s="45"/>
      <c r="M84" s="46"/>
      <c r="N84" s="42"/>
      <c r="O84" s="44"/>
      <c r="P84" s="45"/>
      <c r="Q84" s="45"/>
      <c r="R84" s="46"/>
      <c r="S84" s="44"/>
      <c r="T84" s="45"/>
      <c r="U84" s="45"/>
      <c r="V84" s="46"/>
    </row>
    <row r="85" spans="1:22" ht="15.75">
      <c r="A85" s="6"/>
      <c r="B85" s="41" t="s">
        <v>31</v>
      </c>
      <c r="C85" s="42">
        <v>73</v>
      </c>
      <c r="D85" s="42">
        <v>8.76</v>
      </c>
      <c r="E85" s="44"/>
      <c r="F85" s="45"/>
      <c r="G85" s="45"/>
      <c r="H85" s="46"/>
      <c r="I85" s="44"/>
      <c r="J85" s="45"/>
      <c r="K85" s="45"/>
      <c r="L85" s="45"/>
      <c r="M85" s="46">
        <v>8.535</v>
      </c>
      <c r="N85" s="42">
        <v>8.535</v>
      </c>
      <c r="O85" s="44">
        <v>295.745</v>
      </c>
      <c r="P85" s="45">
        <v>17.753</v>
      </c>
      <c r="Q85" s="45">
        <v>5.226</v>
      </c>
      <c r="R85" s="46">
        <v>93.764</v>
      </c>
      <c r="S85" s="44"/>
      <c r="T85" s="45"/>
      <c r="U85" s="95"/>
      <c r="V85" s="46"/>
    </row>
    <row r="86" spans="1:22" ht="15">
      <c r="A86" s="6"/>
      <c r="B86" s="41" t="s">
        <v>32</v>
      </c>
      <c r="C86" s="42">
        <v>40</v>
      </c>
      <c r="D86" s="42">
        <v>4</v>
      </c>
      <c r="E86" s="44"/>
      <c r="F86" s="45"/>
      <c r="G86" s="45"/>
      <c r="H86" s="46"/>
      <c r="I86" s="44"/>
      <c r="J86" s="45"/>
      <c r="K86" s="45"/>
      <c r="L86" s="45"/>
      <c r="M86" s="46">
        <v>3</v>
      </c>
      <c r="N86" s="42">
        <v>3</v>
      </c>
      <c r="O86" s="44">
        <v>387.41</v>
      </c>
      <c r="P86" s="45"/>
      <c r="Q86" s="45"/>
      <c r="R86" s="46">
        <v>113.4</v>
      </c>
      <c r="S86" s="44"/>
      <c r="T86" s="45"/>
      <c r="U86" s="45"/>
      <c r="V86" s="46"/>
    </row>
    <row r="87" spans="1:22" ht="15">
      <c r="A87" s="6"/>
      <c r="B87" s="41" t="s">
        <v>33</v>
      </c>
      <c r="C87" s="42">
        <v>56</v>
      </c>
      <c r="D87" s="42">
        <v>5.6</v>
      </c>
      <c r="E87" s="44"/>
      <c r="F87" s="45"/>
      <c r="G87" s="45"/>
      <c r="H87" s="46"/>
      <c r="I87" s="44"/>
      <c r="J87" s="45"/>
      <c r="K87" s="45"/>
      <c r="L87" s="45"/>
      <c r="M87" s="46">
        <v>4.2</v>
      </c>
      <c r="N87" s="42">
        <f>SUM(I87:M87)</f>
        <v>4.2</v>
      </c>
      <c r="O87" s="44">
        <v>40.011</v>
      </c>
      <c r="P87" s="45">
        <v>9.108</v>
      </c>
      <c r="Q87" s="45"/>
      <c r="R87" s="46">
        <v>16.814</v>
      </c>
      <c r="S87" s="47"/>
      <c r="T87" s="45"/>
      <c r="U87" s="45"/>
      <c r="V87" s="46"/>
    </row>
    <row r="88" spans="1:22" ht="15">
      <c r="A88" s="6"/>
      <c r="B88" s="41" t="s">
        <v>34</v>
      </c>
      <c r="C88" s="42"/>
      <c r="D88" s="42"/>
      <c r="E88" s="44"/>
      <c r="F88" s="45"/>
      <c r="G88" s="45"/>
      <c r="H88" s="46"/>
      <c r="I88" s="44"/>
      <c r="J88" s="45"/>
      <c r="K88" s="45"/>
      <c r="L88" s="45"/>
      <c r="M88" s="46"/>
      <c r="N88" s="42"/>
      <c r="O88" s="44">
        <v>175.27</v>
      </c>
      <c r="P88" s="45">
        <v>0.887</v>
      </c>
      <c r="Q88" s="45">
        <v>0.079</v>
      </c>
      <c r="R88" s="46">
        <v>60.463</v>
      </c>
      <c r="S88" s="44"/>
      <c r="T88" s="45"/>
      <c r="U88" s="45"/>
      <c r="V88" s="46"/>
    </row>
    <row r="89" spans="1:22" ht="15">
      <c r="A89" s="6"/>
      <c r="B89" s="41" t="s">
        <v>35</v>
      </c>
      <c r="C89" s="42"/>
      <c r="D89" s="42"/>
      <c r="E89" s="44"/>
      <c r="F89" s="45"/>
      <c r="G89" s="45"/>
      <c r="H89" s="46"/>
      <c r="I89" s="44"/>
      <c r="J89" s="45"/>
      <c r="K89" s="45"/>
      <c r="L89" s="45"/>
      <c r="M89" s="46"/>
      <c r="N89" s="42"/>
      <c r="O89" s="44">
        <v>89.5</v>
      </c>
      <c r="P89" s="45">
        <v>4.8</v>
      </c>
      <c r="Q89" s="45"/>
      <c r="R89" s="46">
        <v>27.8</v>
      </c>
      <c r="S89" s="44"/>
      <c r="T89" s="45"/>
      <c r="U89" s="45"/>
      <c r="V89" s="46"/>
    </row>
    <row r="90" spans="1:22" ht="15">
      <c r="A90" s="6"/>
      <c r="B90" s="41" t="s">
        <v>55</v>
      </c>
      <c r="C90" s="42"/>
      <c r="D90" s="42"/>
      <c r="E90" s="44"/>
      <c r="F90" s="45"/>
      <c r="G90" s="45"/>
      <c r="H90" s="46"/>
      <c r="I90" s="44"/>
      <c r="J90" s="45"/>
      <c r="K90" s="45"/>
      <c r="L90" s="45"/>
      <c r="M90" s="46"/>
      <c r="N90" s="42"/>
      <c r="O90" s="44">
        <v>70.984</v>
      </c>
      <c r="P90" s="45"/>
      <c r="Q90" s="45"/>
      <c r="R90" s="46">
        <v>15.5</v>
      </c>
      <c r="S90" s="44"/>
      <c r="T90" s="45"/>
      <c r="U90" s="45"/>
      <c r="V90" s="46"/>
    </row>
    <row r="91" spans="1:22" ht="15">
      <c r="A91" s="6"/>
      <c r="B91" s="41" t="s">
        <v>36</v>
      </c>
      <c r="C91" s="42">
        <v>59</v>
      </c>
      <c r="D91" s="42">
        <v>5.9</v>
      </c>
      <c r="E91" s="44"/>
      <c r="F91" s="45"/>
      <c r="G91" s="45"/>
      <c r="H91" s="46"/>
      <c r="I91" s="44"/>
      <c r="J91" s="45"/>
      <c r="K91" s="45"/>
      <c r="L91" s="45"/>
      <c r="M91" s="46">
        <v>4.425</v>
      </c>
      <c r="N91" s="42">
        <v>4.425</v>
      </c>
      <c r="O91" s="44">
        <v>28.82</v>
      </c>
      <c r="P91" s="45">
        <v>2.719</v>
      </c>
      <c r="Q91" s="45"/>
      <c r="R91" s="46">
        <v>7.817</v>
      </c>
      <c r="S91" s="47"/>
      <c r="T91" s="45"/>
      <c r="U91" s="45"/>
      <c r="V91" s="46"/>
    </row>
    <row r="92" spans="1:22" ht="15">
      <c r="A92" s="6"/>
      <c r="B92" s="41" t="s">
        <v>37</v>
      </c>
      <c r="C92" s="42">
        <v>8</v>
      </c>
      <c r="D92" s="42">
        <v>0.8</v>
      </c>
      <c r="E92" s="44"/>
      <c r="F92" s="45"/>
      <c r="G92" s="45"/>
      <c r="H92" s="46"/>
      <c r="I92" s="44"/>
      <c r="J92" s="45"/>
      <c r="K92" s="45"/>
      <c r="L92" s="45"/>
      <c r="M92" s="46">
        <v>0.6</v>
      </c>
      <c r="N92" s="42">
        <v>0.6</v>
      </c>
      <c r="O92" s="44">
        <v>9.4</v>
      </c>
      <c r="P92" s="45"/>
      <c r="Q92" s="45"/>
      <c r="R92" s="46">
        <v>2.84</v>
      </c>
      <c r="S92" s="44"/>
      <c r="T92" s="45"/>
      <c r="U92" s="45"/>
      <c r="V92" s="46"/>
    </row>
    <row r="93" spans="1:22" ht="15.75" thickBot="1">
      <c r="A93" s="6"/>
      <c r="B93" s="50" t="s">
        <v>38</v>
      </c>
      <c r="C93" s="51">
        <v>6</v>
      </c>
      <c r="D93" s="51">
        <v>0.6</v>
      </c>
      <c r="E93" s="52"/>
      <c r="F93" s="53"/>
      <c r="G93" s="53"/>
      <c r="H93" s="54"/>
      <c r="I93" s="52"/>
      <c r="J93" s="53"/>
      <c r="K93" s="53"/>
      <c r="L93" s="53"/>
      <c r="M93" s="54">
        <v>0.45</v>
      </c>
      <c r="N93" s="51">
        <v>0.45</v>
      </c>
      <c r="O93" s="52">
        <v>20.254</v>
      </c>
      <c r="P93" s="53"/>
      <c r="Q93" s="53"/>
      <c r="R93" s="54">
        <v>7.004</v>
      </c>
      <c r="S93" s="52"/>
      <c r="T93" s="53"/>
      <c r="U93" s="53"/>
      <c r="V93" s="54"/>
    </row>
    <row r="94" spans="1:22" ht="16.5" thickBot="1">
      <c r="A94" s="6"/>
      <c r="B94" s="57" t="s">
        <v>42</v>
      </c>
      <c r="C94" s="57">
        <f>SUM(C85:C93)</f>
        <v>242</v>
      </c>
      <c r="D94" s="57">
        <f>SUM(D85:D93)</f>
        <v>25.66</v>
      </c>
      <c r="E94" s="58"/>
      <c r="F94" s="59"/>
      <c r="G94" s="59"/>
      <c r="H94" s="60"/>
      <c r="I94" s="58"/>
      <c r="J94" s="59"/>
      <c r="K94" s="59"/>
      <c r="L94" s="59"/>
      <c r="M94" s="60">
        <f aca="true" t="shared" si="5" ref="M94:R94">SUM(M85:M93)</f>
        <v>21.21</v>
      </c>
      <c r="N94" s="57">
        <f t="shared" si="5"/>
        <v>21.21</v>
      </c>
      <c r="O94" s="58">
        <f t="shared" si="5"/>
        <v>1117.3939999999998</v>
      </c>
      <c r="P94" s="59">
        <f t="shared" si="5"/>
        <v>35.267</v>
      </c>
      <c r="Q94" s="59">
        <f t="shared" si="5"/>
        <v>5.305</v>
      </c>
      <c r="R94" s="60">
        <f t="shared" si="5"/>
        <v>345.402</v>
      </c>
      <c r="S94" s="58"/>
      <c r="T94" s="59"/>
      <c r="U94" s="59"/>
      <c r="V94" s="60"/>
    </row>
    <row r="95" spans="1:22" ht="15">
      <c r="A95" s="6"/>
      <c r="B95" s="73"/>
      <c r="C95" s="64"/>
      <c r="D95" s="64"/>
      <c r="E95" s="65"/>
      <c r="F95" s="66"/>
      <c r="G95" s="66"/>
      <c r="H95" s="67"/>
      <c r="I95" s="65"/>
      <c r="J95" s="66"/>
      <c r="K95" s="66"/>
      <c r="L95" s="66"/>
      <c r="M95" s="67"/>
      <c r="N95" s="64"/>
      <c r="O95" s="65"/>
      <c r="P95" s="66"/>
      <c r="Q95" s="66"/>
      <c r="R95" s="67"/>
      <c r="S95" s="65"/>
      <c r="T95" s="66"/>
      <c r="U95" s="66"/>
      <c r="V95" s="67"/>
    </row>
    <row r="96" spans="1:22" ht="15">
      <c r="A96" s="7">
        <v>7</v>
      </c>
      <c r="B96" s="36" t="s">
        <v>41</v>
      </c>
      <c r="C96" s="42"/>
      <c r="D96" s="42"/>
      <c r="E96" s="44"/>
      <c r="F96" s="45"/>
      <c r="G96" s="45"/>
      <c r="H96" s="46"/>
      <c r="I96" s="44"/>
      <c r="J96" s="45"/>
      <c r="K96" s="45"/>
      <c r="L96" s="45"/>
      <c r="M96" s="46"/>
      <c r="N96" s="42"/>
      <c r="O96" s="44"/>
      <c r="P96" s="45"/>
      <c r="Q96" s="45"/>
      <c r="R96" s="46"/>
      <c r="S96" s="44"/>
      <c r="T96" s="45"/>
      <c r="U96" s="45"/>
      <c r="V96" s="46"/>
    </row>
    <row r="97" spans="1:22" ht="15">
      <c r="A97" s="6"/>
      <c r="B97" s="41" t="s">
        <v>31</v>
      </c>
      <c r="C97" s="42">
        <v>47</v>
      </c>
      <c r="D97" s="42">
        <v>192.54</v>
      </c>
      <c r="E97" s="44">
        <v>9.478</v>
      </c>
      <c r="F97" s="45">
        <v>0.188</v>
      </c>
      <c r="G97" s="45"/>
      <c r="H97" s="46">
        <v>-17.167</v>
      </c>
      <c r="I97" s="74">
        <f>E97*1.8</f>
        <v>17.0604</v>
      </c>
      <c r="J97" s="48">
        <f>F97*0.85</f>
        <v>0.1598</v>
      </c>
      <c r="K97" s="45"/>
      <c r="L97" s="45"/>
      <c r="M97" s="46">
        <v>1.299</v>
      </c>
      <c r="N97" s="43">
        <f>I97+J97+M97</f>
        <v>18.5192</v>
      </c>
      <c r="O97" s="44">
        <v>295.745</v>
      </c>
      <c r="P97" s="45">
        <v>17.753</v>
      </c>
      <c r="Q97" s="45">
        <v>5.226</v>
      </c>
      <c r="R97" s="46">
        <v>93.764</v>
      </c>
      <c r="S97" s="44">
        <v>3.2</v>
      </c>
      <c r="T97" s="45">
        <v>1.06</v>
      </c>
      <c r="U97" s="45"/>
      <c r="V97" s="91">
        <v>-18.31</v>
      </c>
    </row>
    <row r="98" spans="1:22" ht="15">
      <c r="A98" s="6"/>
      <c r="B98" s="41" t="s">
        <v>32</v>
      </c>
      <c r="C98" s="42"/>
      <c r="D98" s="42"/>
      <c r="E98" s="44"/>
      <c r="F98" s="45"/>
      <c r="G98" s="45"/>
      <c r="H98" s="46"/>
      <c r="I98" s="44"/>
      <c r="J98" s="45"/>
      <c r="K98" s="45"/>
      <c r="L98" s="45"/>
      <c r="M98" s="46"/>
      <c r="N98" s="42"/>
      <c r="O98" s="44">
        <v>387.41</v>
      </c>
      <c r="P98" s="45"/>
      <c r="Q98" s="45"/>
      <c r="R98" s="46">
        <v>113.4</v>
      </c>
      <c r="S98" s="44"/>
      <c r="T98" s="45"/>
      <c r="U98" s="45"/>
      <c r="V98" s="91"/>
    </row>
    <row r="99" spans="1:22" ht="15">
      <c r="A99" s="6"/>
      <c r="B99" s="41" t="s">
        <v>33</v>
      </c>
      <c r="C99" s="42"/>
      <c r="D99" s="42"/>
      <c r="E99" s="44"/>
      <c r="F99" s="45"/>
      <c r="G99" s="45"/>
      <c r="H99" s="46"/>
      <c r="I99" s="44"/>
      <c r="J99" s="45"/>
      <c r="K99" s="45"/>
      <c r="L99" s="45"/>
      <c r="M99" s="46"/>
      <c r="N99" s="42"/>
      <c r="O99" s="44">
        <v>40.011</v>
      </c>
      <c r="P99" s="45">
        <v>9.108</v>
      </c>
      <c r="Q99" s="45"/>
      <c r="R99" s="46">
        <v>16.814</v>
      </c>
      <c r="S99" s="47"/>
      <c r="T99" s="45"/>
      <c r="U99" s="45"/>
      <c r="V99" s="91"/>
    </row>
    <row r="100" spans="1:22" ht="15">
      <c r="A100" s="6"/>
      <c r="B100" s="41" t="s">
        <v>34</v>
      </c>
      <c r="C100" s="42">
        <v>15</v>
      </c>
      <c r="D100" s="42">
        <v>27.48</v>
      </c>
      <c r="E100" s="44">
        <v>0.82</v>
      </c>
      <c r="F100" s="45"/>
      <c r="G100" s="45"/>
      <c r="H100" s="46">
        <v>-1.203</v>
      </c>
      <c r="I100" s="44">
        <v>1.34</v>
      </c>
      <c r="J100" s="45"/>
      <c r="K100" s="45"/>
      <c r="L100" s="45">
        <v>-0.866</v>
      </c>
      <c r="M100" s="46"/>
      <c r="N100" s="42">
        <f>SUM(I100:M100)</f>
        <v>0.4740000000000001</v>
      </c>
      <c r="O100" s="44">
        <v>175.27</v>
      </c>
      <c r="P100" s="45">
        <v>0.887</v>
      </c>
      <c r="Q100" s="45">
        <v>0.079</v>
      </c>
      <c r="R100" s="46">
        <v>60.463</v>
      </c>
      <c r="S100" s="44">
        <v>0.42</v>
      </c>
      <c r="T100" s="45"/>
      <c r="U100" s="45"/>
      <c r="V100" s="91">
        <v>-1.99</v>
      </c>
    </row>
    <row r="101" spans="1:22" ht="15">
      <c r="A101" s="6"/>
      <c r="B101" s="41" t="s">
        <v>35</v>
      </c>
      <c r="C101" s="42"/>
      <c r="D101" s="42"/>
      <c r="E101" s="44"/>
      <c r="F101" s="45"/>
      <c r="G101" s="45"/>
      <c r="H101" s="46"/>
      <c r="I101" s="44"/>
      <c r="J101" s="45"/>
      <c r="K101" s="45"/>
      <c r="L101" s="45"/>
      <c r="M101" s="46"/>
      <c r="N101" s="42"/>
      <c r="O101" s="44">
        <v>89.5</v>
      </c>
      <c r="P101" s="45">
        <v>4.8</v>
      </c>
      <c r="Q101" s="45"/>
      <c r="R101" s="46">
        <v>27.8</v>
      </c>
      <c r="S101" s="44"/>
      <c r="T101" s="45"/>
      <c r="U101" s="45"/>
      <c r="V101" s="91"/>
    </row>
    <row r="102" spans="1:22" ht="15">
      <c r="A102" s="6"/>
      <c r="B102" s="41" t="s">
        <v>55</v>
      </c>
      <c r="C102" s="42">
        <v>1</v>
      </c>
      <c r="D102" s="42">
        <v>30</v>
      </c>
      <c r="E102" s="44">
        <v>2.167</v>
      </c>
      <c r="F102" s="45"/>
      <c r="G102" s="45"/>
      <c r="H102" s="46">
        <v>-1.401</v>
      </c>
      <c r="I102" s="44">
        <v>3.9</v>
      </c>
      <c r="J102" s="45"/>
      <c r="K102" s="45"/>
      <c r="L102" s="45"/>
      <c r="M102" s="46"/>
      <c r="N102" s="42">
        <f>SUM(I102:M102)</f>
        <v>3.9</v>
      </c>
      <c r="O102" s="44">
        <v>70.984</v>
      </c>
      <c r="P102" s="45"/>
      <c r="Q102" s="45"/>
      <c r="R102" s="46">
        <v>15.5</v>
      </c>
      <c r="S102" s="44">
        <v>3.05</v>
      </c>
      <c r="T102" s="45"/>
      <c r="U102" s="45"/>
      <c r="V102" s="91">
        <v>-9.04</v>
      </c>
    </row>
    <row r="103" spans="1:22" ht="15">
      <c r="A103" s="6"/>
      <c r="B103" s="41" t="s">
        <v>36</v>
      </c>
      <c r="C103" s="42"/>
      <c r="D103" s="42"/>
      <c r="E103" s="44"/>
      <c r="F103" s="45"/>
      <c r="G103" s="45"/>
      <c r="H103" s="46"/>
      <c r="I103" s="44"/>
      <c r="J103" s="45"/>
      <c r="K103" s="45"/>
      <c r="L103" s="45"/>
      <c r="M103" s="46"/>
      <c r="N103" s="42"/>
      <c r="O103" s="44">
        <v>28.82</v>
      </c>
      <c r="P103" s="45">
        <v>2.719</v>
      </c>
      <c r="Q103" s="45"/>
      <c r="R103" s="46">
        <v>7.817</v>
      </c>
      <c r="S103" s="47"/>
      <c r="T103" s="45"/>
      <c r="U103" s="45"/>
      <c r="V103" s="46"/>
    </row>
    <row r="104" spans="1:22" ht="15">
      <c r="A104" s="6"/>
      <c r="B104" s="41" t="s">
        <v>37</v>
      </c>
      <c r="C104" s="42"/>
      <c r="D104" s="42"/>
      <c r="E104" s="44"/>
      <c r="F104" s="45"/>
      <c r="G104" s="45"/>
      <c r="H104" s="46"/>
      <c r="I104" s="44"/>
      <c r="J104" s="45"/>
      <c r="K104" s="45"/>
      <c r="L104" s="45"/>
      <c r="M104" s="46"/>
      <c r="N104" s="42"/>
      <c r="O104" s="44">
        <v>9.4</v>
      </c>
      <c r="P104" s="45"/>
      <c r="Q104" s="45"/>
      <c r="R104" s="46">
        <v>2.84</v>
      </c>
      <c r="S104" s="44"/>
      <c r="T104" s="45"/>
      <c r="U104" s="45"/>
      <c r="V104" s="46"/>
    </row>
    <row r="105" spans="1:22" ht="15.75" thickBot="1">
      <c r="A105" s="6"/>
      <c r="B105" s="50" t="s">
        <v>38</v>
      </c>
      <c r="C105" s="51"/>
      <c r="D105" s="51"/>
      <c r="E105" s="52"/>
      <c r="F105" s="53"/>
      <c r="G105" s="53"/>
      <c r="H105" s="54"/>
      <c r="I105" s="52"/>
      <c r="J105" s="53"/>
      <c r="K105" s="53"/>
      <c r="L105" s="53"/>
      <c r="M105" s="54"/>
      <c r="N105" s="51"/>
      <c r="O105" s="52">
        <v>20.254</v>
      </c>
      <c r="P105" s="53"/>
      <c r="Q105" s="53"/>
      <c r="R105" s="54">
        <v>7.004</v>
      </c>
      <c r="S105" s="52"/>
      <c r="T105" s="53"/>
      <c r="U105" s="53"/>
      <c r="V105" s="54"/>
    </row>
    <row r="106" spans="1:22" ht="16.5" thickBot="1">
      <c r="A106" s="6"/>
      <c r="B106" s="57" t="s">
        <v>42</v>
      </c>
      <c r="C106" s="57">
        <f>SUM(C97:C105)</f>
        <v>63</v>
      </c>
      <c r="D106" s="57">
        <f>SUM(D97:D105)</f>
        <v>250.01999999999998</v>
      </c>
      <c r="E106" s="58">
        <f>SUM(E97:E105)</f>
        <v>12.465</v>
      </c>
      <c r="F106" s="59">
        <f>SUM(F97:F105)</f>
        <v>0.188</v>
      </c>
      <c r="G106" s="59"/>
      <c r="H106" s="60">
        <f>SUM(H97:H105)</f>
        <v>-19.771</v>
      </c>
      <c r="I106" s="77">
        <f>SUM(I97:I105)</f>
        <v>22.3004</v>
      </c>
      <c r="J106" s="62">
        <f>SUM(J97:J105)</f>
        <v>0.1598</v>
      </c>
      <c r="K106" s="59"/>
      <c r="L106" s="59"/>
      <c r="M106" s="60">
        <f aca="true" t="shared" si="6" ref="M106:R106">SUM(M97:M105)</f>
        <v>1.299</v>
      </c>
      <c r="N106" s="96">
        <f t="shared" si="6"/>
        <v>22.8932</v>
      </c>
      <c r="O106" s="58">
        <f t="shared" si="6"/>
        <v>1117.3939999999998</v>
      </c>
      <c r="P106" s="59">
        <f t="shared" si="6"/>
        <v>35.267</v>
      </c>
      <c r="Q106" s="59">
        <f t="shared" si="6"/>
        <v>5.305</v>
      </c>
      <c r="R106" s="60">
        <f t="shared" si="6"/>
        <v>345.402</v>
      </c>
      <c r="S106" s="58">
        <v>1.12</v>
      </c>
      <c r="T106" s="59">
        <v>0.53</v>
      </c>
      <c r="U106" s="59"/>
      <c r="V106" s="90">
        <f>SUM(V97:V105)</f>
        <v>-29.339999999999996</v>
      </c>
    </row>
    <row r="107" spans="1:22" ht="15">
      <c r="A107" s="6"/>
      <c r="B107" s="73"/>
      <c r="C107" s="64"/>
      <c r="D107" s="64"/>
      <c r="E107" s="65"/>
      <c r="F107" s="66"/>
      <c r="G107" s="66"/>
      <c r="H107" s="67"/>
      <c r="I107" s="65"/>
      <c r="J107" s="66"/>
      <c r="K107" s="66"/>
      <c r="L107" s="66"/>
      <c r="M107" s="67"/>
      <c r="N107" s="64"/>
      <c r="O107" s="65"/>
      <c r="P107" s="66"/>
      <c r="Q107" s="66"/>
      <c r="R107" s="67"/>
      <c r="S107" s="65"/>
      <c r="T107" s="66"/>
      <c r="U107" s="66"/>
      <c r="V107" s="67"/>
    </row>
    <row r="108" spans="1:22" ht="15">
      <c r="A108" s="7">
        <v>8</v>
      </c>
      <c r="B108" s="36" t="s">
        <v>50</v>
      </c>
      <c r="C108" s="42"/>
      <c r="D108" s="42"/>
      <c r="E108" s="44"/>
      <c r="F108" s="45"/>
      <c r="G108" s="45"/>
      <c r="H108" s="46"/>
      <c r="I108" s="44"/>
      <c r="J108" s="45"/>
      <c r="K108" s="45"/>
      <c r="L108" s="45"/>
      <c r="M108" s="46"/>
      <c r="N108" s="42"/>
      <c r="O108" s="44"/>
      <c r="P108" s="45"/>
      <c r="Q108" s="45"/>
      <c r="R108" s="46"/>
      <c r="S108" s="44"/>
      <c r="T108" s="45"/>
      <c r="U108" s="45"/>
      <c r="V108" s="46"/>
    </row>
    <row r="109" spans="1:22" ht="15">
      <c r="A109" s="6"/>
      <c r="B109" s="41" t="s">
        <v>31</v>
      </c>
      <c r="C109" s="42">
        <f>80*5+125</f>
        <v>525</v>
      </c>
      <c r="D109" s="42">
        <v>315</v>
      </c>
      <c r="E109" s="49">
        <v>17.42</v>
      </c>
      <c r="F109" s="45"/>
      <c r="G109" s="45"/>
      <c r="H109" s="46"/>
      <c r="I109" s="47">
        <f>E109*1.8</f>
        <v>31.356000000000005</v>
      </c>
      <c r="J109" s="45"/>
      <c r="K109" s="45"/>
      <c r="L109" s="45"/>
      <c r="M109" s="46"/>
      <c r="N109" s="97">
        <f>I109</f>
        <v>31.356000000000005</v>
      </c>
      <c r="O109" s="44">
        <v>295.745</v>
      </c>
      <c r="P109" s="45">
        <v>17.753</v>
      </c>
      <c r="Q109" s="45">
        <v>5.226</v>
      </c>
      <c r="R109" s="46">
        <v>93.764</v>
      </c>
      <c r="S109" s="47">
        <f aca="true" t="shared" si="7" ref="S109:S118">E109/O109*100</f>
        <v>5.890209470996974</v>
      </c>
      <c r="T109" s="45"/>
      <c r="U109" s="45"/>
      <c r="V109" s="46"/>
    </row>
    <row r="110" spans="1:22" ht="15">
      <c r="A110" s="6"/>
      <c r="B110" s="41" t="s">
        <v>32</v>
      </c>
      <c r="C110" s="42">
        <v>400</v>
      </c>
      <c r="D110" s="42">
        <v>161</v>
      </c>
      <c r="E110" s="44">
        <v>19.148</v>
      </c>
      <c r="F110" s="45"/>
      <c r="G110" s="45"/>
      <c r="H110" s="46"/>
      <c r="I110" s="44">
        <v>34.466</v>
      </c>
      <c r="J110" s="45"/>
      <c r="K110" s="45"/>
      <c r="L110" s="45"/>
      <c r="M110" s="46"/>
      <c r="N110" s="42">
        <v>34.466</v>
      </c>
      <c r="O110" s="44">
        <v>387.41</v>
      </c>
      <c r="P110" s="45"/>
      <c r="Q110" s="45"/>
      <c r="R110" s="46">
        <v>113.4</v>
      </c>
      <c r="S110" s="47">
        <f t="shared" si="7"/>
        <v>4.942567305954931</v>
      </c>
      <c r="T110" s="45"/>
      <c r="U110" s="45"/>
      <c r="V110" s="46"/>
    </row>
    <row r="111" spans="1:22" ht="15">
      <c r="A111" s="6"/>
      <c r="B111" s="41" t="s">
        <v>33</v>
      </c>
      <c r="C111" s="42">
        <v>220</v>
      </c>
      <c r="D111" s="42">
        <v>88</v>
      </c>
      <c r="E111" s="44">
        <v>5.857</v>
      </c>
      <c r="F111" s="45"/>
      <c r="G111" s="45"/>
      <c r="H111" s="46"/>
      <c r="I111" s="44">
        <v>10.543</v>
      </c>
      <c r="J111" s="45"/>
      <c r="K111" s="45"/>
      <c r="L111" s="45"/>
      <c r="M111" s="46"/>
      <c r="N111" s="42">
        <v>10.543</v>
      </c>
      <c r="O111" s="44">
        <v>40.011</v>
      </c>
      <c r="P111" s="45">
        <v>9.108</v>
      </c>
      <c r="Q111" s="45">
        <v>0</v>
      </c>
      <c r="R111" s="46">
        <v>16.814</v>
      </c>
      <c r="S111" s="47">
        <f t="shared" si="7"/>
        <v>14.638474419534628</v>
      </c>
      <c r="T111" s="45"/>
      <c r="U111" s="45"/>
      <c r="V111" s="46"/>
    </row>
    <row r="112" spans="1:22" ht="15">
      <c r="A112" s="6"/>
      <c r="B112" s="41" t="s">
        <v>34</v>
      </c>
      <c r="C112" s="42">
        <v>183</v>
      </c>
      <c r="D112" s="42">
        <v>82.35</v>
      </c>
      <c r="E112" s="44">
        <v>14.4</v>
      </c>
      <c r="F112" s="45"/>
      <c r="G112" s="45"/>
      <c r="H112" s="46"/>
      <c r="I112" s="44">
        <v>25.98</v>
      </c>
      <c r="J112" s="45"/>
      <c r="K112" s="45"/>
      <c r="L112" s="45"/>
      <c r="M112" s="46"/>
      <c r="N112" s="42">
        <v>25.98</v>
      </c>
      <c r="O112" s="44">
        <v>175.27</v>
      </c>
      <c r="P112" s="45">
        <v>0.887</v>
      </c>
      <c r="Q112" s="45">
        <v>0.079</v>
      </c>
      <c r="R112" s="46">
        <v>60.463</v>
      </c>
      <c r="S112" s="47">
        <f t="shared" si="7"/>
        <v>8.215895475552006</v>
      </c>
      <c r="T112" s="45"/>
      <c r="U112" s="45"/>
      <c r="V112" s="46"/>
    </row>
    <row r="113" spans="1:22" ht="15">
      <c r="A113" s="6"/>
      <c r="B113" s="41" t="s">
        <v>35</v>
      </c>
      <c r="C113" s="42">
        <v>200</v>
      </c>
      <c r="D113" s="42">
        <v>80</v>
      </c>
      <c r="E113" s="44">
        <v>11.902</v>
      </c>
      <c r="F113" s="45"/>
      <c r="G113" s="45"/>
      <c r="H113" s="46"/>
      <c r="I113" s="44">
        <v>21.424</v>
      </c>
      <c r="J113" s="45"/>
      <c r="K113" s="45"/>
      <c r="L113" s="45"/>
      <c r="M113" s="46"/>
      <c r="N113" s="42">
        <v>21.424</v>
      </c>
      <c r="O113" s="44">
        <v>89.5</v>
      </c>
      <c r="P113" s="45">
        <v>0.48</v>
      </c>
      <c r="Q113" s="45"/>
      <c r="R113" s="46">
        <v>27.8</v>
      </c>
      <c r="S113" s="47">
        <f t="shared" si="7"/>
        <v>13.298324022346367</v>
      </c>
      <c r="T113" s="45"/>
      <c r="U113" s="45"/>
      <c r="V113" s="46"/>
    </row>
    <row r="114" spans="1:22" ht="15">
      <c r="A114" s="6"/>
      <c r="B114" s="41" t="s">
        <v>55</v>
      </c>
      <c r="C114" s="42">
        <v>100</v>
      </c>
      <c r="D114" s="42">
        <v>40</v>
      </c>
      <c r="E114" s="44">
        <v>5.85</v>
      </c>
      <c r="F114" s="45"/>
      <c r="G114" s="45"/>
      <c r="H114" s="46"/>
      <c r="I114" s="44">
        <v>10.539</v>
      </c>
      <c r="J114" s="45"/>
      <c r="K114" s="45"/>
      <c r="L114" s="45"/>
      <c r="M114" s="46"/>
      <c r="N114" s="42">
        <v>10.539</v>
      </c>
      <c r="O114" s="44">
        <v>70.984</v>
      </c>
      <c r="P114" s="45"/>
      <c r="Q114" s="45"/>
      <c r="R114" s="46">
        <v>15.5</v>
      </c>
      <c r="S114" s="47">
        <f t="shared" si="7"/>
        <v>8.241293812690184</v>
      </c>
      <c r="T114" s="45"/>
      <c r="U114" s="45"/>
      <c r="V114" s="46"/>
    </row>
    <row r="115" spans="1:22" ht="15">
      <c r="A115" s="6"/>
      <c r="B115" s="41" t="s">
        <v>36</v>
      </c>
      <c r="C115" s="42">
        <v>120</v>
      </c>
      <c r="D115" s="42">
        <v>48</v>
      </c>
      <c r="E115" s="44">
        <v>2.713</v>
      </c>
      <c r="F115" s="45"/>
      <c r="G115" s="45"/>
      <c r="H115" s="46"/>
      <c r="I115" s="44">
        <v>4.88</v>
      </c>
      <c r="J115" s="45"/>
      <c r="K115" s="45"/>
      <c r="L115" s="45"/>
      <c r="M115" s="46"/>
      <c r="N115" s="42">
        <v>4.88</v>
      </c>
      <c r="O115" s="44">
        <v>28.82</v>
      </c>
      <c r="P115" s="45">
        <v>2.719</v>
      </c>
      <c r="Q115" s="45"/>
      <c r="R115" s="46">
        <v>7.817</v>
      </c>
      <c r="S115" s="47">
        <f t="shared" si="7"/>
        <v>9.413601665510063</v>
      </c>
      <c r="T115" s="45"/>
      <c r="U115" s="45"/>
      <c r="V115" s="46"/>
    </row>
    <row r="116" spans="1:22" ht="15">
      <c r="A116" s="6"/>
      <c r="B116" s="41" t="s">
        <v>37</v>
      </c>
      <c r="C116" s="42">
        <v>39.2</v>
      </c>
      <c r="D116" s="42">
        <v>20.4</v>
      </c>
      <c r="E116" s="44">
        <v>1.1</v>
      </c>
      <c r="F116" s="45"/>
      <c r="G116" s="45"/>
      <c r="H116" s="46"/>
      <c r="I116" s="44">
        <v>1.98</v>
      </c>
      <c r="J116" s="45"/>
      <c r="K116" s="45"/>
      <c r="L116" s="45"/>
      <c r="M116" s="46"/>
      <c r="N116" s="42">
        <v>1.98</v>
      </c>
      <c r="O116" s="44">
        <v>9.4</v>
      </c>
      <c r="P116" s="45"/>
      <c r="Q116" s="45"/>
      <c r="R116" s="46">
        <v>2.84</v>
      </c>
      <c r="S116" s="47">
        <f t="shared" si="7"/>
        <v>11.702127659574469</v>
      </c>
      <c r="T116" s="45"/>
      <c r="U116" s="45"/>
      <c r="V116" s="46"/>
    </row>
    <row r="117" spans="1:22" ht="15.75" thickBot="1">
      <c r="A117" s="6"/>
      <c r="B117" s="50" t="s">
        <v>38</v>
      </c>
      <c r="C117" s="51">
        <v>8</v>
      </c>
      <c r="D117" s="51">
        <v>3.2</v>
      </c>
      <c r="E117" s="52">
        <v>0.27</v>
      </c>
      <c r="F117" s="53"/>
      <c r="G117" s="53"/>
      <c r="H117" s="54"/>
      <c r="I117" s="52">
        <v>0.486</v>
      </c>
      <c r="J117" s="53"/>
      <c r="K117" s="53"/>
      <c r="L117" s="53"/>
      <c r="M117" s="54"/>
      <c r="N117" s="51">
        <v>0.486</v>
      </c>
      <c r="O117" s="52">
        <v>20.254</v>
      </c>
      <c r="P117" s="53"/>
      <c r="Q117" s="53"/>
      <c r="R117" s="54">
        <v>7.004</v>
      </c>
      <c r="S117" s="55">
        <f t="shared" si="7"/>
        <v>1.333070010862052</v>
      </c>
      <c r="T117" s="53"/>
      <c r="U117" s="53"/>
      <c r="V117" s="54"/>
    </row>
    <row r="118" spans="1:22" ht="16.5" thickBot="1">
      <c r="A118" s="6"/>
      <c r="B118" s="57" t="s">
        <v>42</v>
      </c>
      <c r="C118" s="57">
        <f>SUM(C109:C117)</f>
        <v>1795.2</v>
      </c>
      <c r="D118" s="57">
        <f>SUM(D109:D117)</f>
        <v>837.95</v>
      </c>
      <c r="E118" s="58">
        <f>SUM(E109:E117)</f>
        <v>78.65999999999997</v>
      </c>
      <c r="F118" s="59"/>
      <c r="G118" s="59"/>
      <c r="H118" s="60"/>
      <c r="I118" s="58">
        <f>SUM(I109:I117)</f>
        <v>141.65399999999997</v>
      </c>
      <c r="J118" s="59"/>
      <c r="K118" s="59"/>
      <c r="L118" s="59"/>
      <c r="M118" s="60"/>
      <c r="N118" s="57">
        <f>SUM(N109:N117)</f>
        <v>141.65399999999997</v>
      </c>
      <c r="O118" s="58">
        <f>SUM(O109:O117)</f>
        <v>1117.3939999999998</v>
      </c>
      <c r="P118" s="59">
        <f>SUM(P109:P117)</f>
        <v>30.947000000000003</v>
      </c>
      <c r="Q118" s="59">
        <f>SUM(Q109:Q117)</f>
        <v>5.305</v>
      </c>
      <c r="R118" s="60">
        <f>SUM(R109:R117)</f>
        <v>345.402</v>
      </c>
      <c r="S118" s="61">
        <f t="shared" si="7"/>
        <v>7.039593912263713</v>
      </c>
      <c r="T118" s="59"/>
      <c r="U118" s="59"/>
      <c r="V118" s="60"/>
    </row>
    <row r="119" spans="1:22" ht="15">
      <c r="A119" s="6"/>
      <c r="B119" s="73"/>
      <c r="C119" s="64"/>
      <c r="D119" s="64"/>
      <c r="E119" s="65"/>
      <c r="F119" s="66"/>
      <c r="G119" s="66"/>
      <c r="H119" s="67"/>
      <c r="I119" s="65"/>
      <c r="J119" s="66"/>
      <c r="K119" s="66"/>
      <c r="L119" s="66"/>
      <c r="M119" s="67"/>
      <c r="N119" s="64"/>
      <c r="O119" s="65"/>
      <c r="P119" s="66"/>
      <c r="Q119" s="66"/>
      <c r="R119" s="67"/>
      <c r="S119" s="65"/>
      <c r="T119" s="66"/>
      <c r="U119" s="66"/>
      <c r="V119" s="67"/>
    </row>
    <row r="120" spans="1:22" ht="15">
      <c r="A120" s="7">
        <v>9</v>
      </c>
      <c r="B120" s="36" t="s">
        <v>39</v>
      </c>
      <c r="C120" s="42"/>
      <c r="D120" s="42"/>
      <c r="E120" s="44"/>
      <c r="F120" s="45"/>
      <c r="G120" s="45"/>
      <c r="H120" s="46"/>
      <c r="I120" s="44"/>
      <c r="J120" s="45"/>
      <c r="K120" s="45"/>
      <c r="L120" s="45"/>
      <c r="M120" s="46"/>
      <c r="N120" s="42"/>
      <c r="O120" s="44"/>
      <c r="P120" s="45"/>
      <c r="Q120" s="45"/>
      <c r="R120" s="46"/>
      <c r="S120" s="44"/>
      <c r="T120" s="45"/>
      <c r="U120" s="45"/>
      <c r="V120" s="46"/>
    </row>
    <row r="121" spans="1:22" ht="15">
      <c r="A121" s="6"/>
      <c r="B121" s="41" t="s">
        <v>31</v>
      </c>
      <c r="C121" s="42">
        <v>8</v>
      </c>
      <c r="D121" s="42">
        <v>31.6</v>
      </c>
      <c r="E121" s="44">
        <v>-2.217</v>
      </c>
      <c r="F121" s="45"/>
      <c r="G121" s="45"/>
      <c r="H121" s="46">
        <v>13.862</v>
      </c>
      <c r="I121" s="44"/>
      <c r="J121" s="45"/>
      <c r="K121" s="45"/>
      <c r="L121" s="98"/>
      <c r="M121" s="46"/>
      <c r="N121" s="42">
        <v>4.436</v>
      </c>
      <c r="O121" s="44">
        <v>295.745</v>
      </c>
      <c r="P121" s="45">
        <v>17.753</v>
      </c>
      <c r="Q121" s="45">
        <v>5.226</v>
      </c>
      <c r="R121" s="46">
        <v>93.764</v>
      </c>
      <c r="S121" s="47">
        <f>E121/O121*100</f>
        <v>-0.7496322845694771</v>
      </c>
      <c r="T121" s="45"/>
      <c r="U121" s="45"/>
      <c r="V121" s="99">
        <f>H121/R121*100</f>
        <v>14.783925600443668</v>
      </c>
    </row>
    <row r="122" spans="1:22" ht="15">
      <c r="A122" s="6"/>
      <c r="B122" s="41" t="s">
        <v>32</v>
      </c>
      <c r="C122" s="42">
        <v>7</v>
      </c>
      <c r="D122" s="42">
        <v>42</v>
      </c>
      <c r="E122" s="44">
        <v>-4.694</v>
      </c>
      <c r="F122" s="45"/>
      <c r="G122" s="45"/>
      <c r="H122" s="46">
        <v>29.338</v>
      </c>
      <c r="I122" s="44"/>
      <c r="J122" s="45"/>
      <c r="K122" s="45"/>
      <c r="L122" s="45"/>
      <c r="M122" s="46"/>
      <c r="N122" s="42">
        <v>9.388</v>
      </c>
      <c r="O122" s="44">
        <v>387.41</v>
      </c>
      <c r="P122" s="45"/>
      <c r="Q122" s="45"/>
      <c r="R122" s="46">
        <v>113.4</v>
      </c>
      <c r="S122" s="47">
        <f aca="true" t="shared" si="8" ref="S122:S130">E122/O122*100</f>
        <v>-1.211636251000232</v>
      </c>
      <c r="T122" s="45"/>
      <c r="U122" s="45"/>
      <c r="V122" s="99">
        <f aca="true" t="shared" si="9" ref="V122:V130">H122/R122*100</f>
        <v>25.871252204585538</v>
      </c>
    </row>
    <row r="123" spans="1:22" ht="15">
      <c r="A123" s="6"/>
      <c r="B123" s="41" t="s">
        <v>33</v>
      </c>
      <c r="C123" s="42"/>
      <c r="D123" s="42"/>
      <c r="E123" s="44"/>
      <c r="F123" s="45"/>
      <c r="G123" s="45"/>
      <c r="H123" s="46"/>
      <c r="I123" s="44"/>
      <c r="J123" s="45"/>
      <c r="K123" s="45"/>
      <c r="L123" s="45"/>
      <c r="M123" s="46"/>
      <c r="N123" s="42"/>
      <c r="O123" s="44">
        <v>40.011</v>
      </c>
      <c r="P123" s="45">
        <v>9.108</v>
      </c>
      <c r="Q123" s="45"/>
      <c r="R123" s="46">
        <v>16.814</v>
      </c>
      <c r="S123" s="47"/>
      <c r="T123" s="45"/>
      <c r="U123" s="45"/>
      <c r="V123" s="99"/>
    </row>
    <row r="124" spans="1:22" ht="15">
      <c r="A124" s="6"/>
      <c r="B124" s="41" t="s">
        <v>34</v>
      </c>
      <c r="C124" s="42">
        <v>7</v>
      </c>
      <c r="D124" s="42">
        <v>55.1</v>
      </c>
      <c r="E124" s="44">
        <v>-5.7</v>
      </c>
      <c r="F124" s="45"/>
      <c r="G124" s="45"/>
      <c r="H124" s="46">
        <v>44.304</v>
      </c>
      <c r="I124" s="44"/>
      <c r="J124" s="45"/>
      <c r="K124" s="45"/>
      <c r="L124" s="45"/>
      <c r="M124" s="46"/>
      <c r="N124" s="42">
        <v>21.63</v>
      </c>
      <c r="O124" s="44">
        <v>175.27</v>
      </c>
      <c r="P124" s="45">
        <v>0.887</v>
      </c>
      <c r="Q124" s="45">
        <v>0.079</v>
      </c>
      <c r="R124" s="46">
        <v>60.463</v>
      </c>
      <c r="S124" s="47">
        <f t="shared" si="8"/>
        <v>-3.2521252924060025</v>
      </c>
      <c r="T124" s="45"/>
      <c r="U124" s="45"/>
      <c r="V124" s="99">
        <f t="shared" si="9"/>
        <v>73.27456460976134</v>
      </c>
    </row>
    <row r="125" spans="1:22" ht="15">
      <c r="A125" s="6"/>
      <c r="B125" s="41" t="s">
        <v>35</v>
      </c>
      <c r="C125" s="42"/>
      <c r="D125" s="42"/>
      <c r="E125" s="44"/>
      <c r="F125" s="45"/>
      <c r="G125" s="45"/>
      <c r="H125" s="46"/>
      <c r="I125" s="44"/>
      <c r="J125" s="45"/>
      <c r="K125" s="45"/>
      <c r="L125" s="45"/>
      <c r="M125" s="46"/>
      <c r="N125" s="42"/>
      <c r="O125" s="44">
        <v>89.5</v>
      </c>
      <c r="P125" s="45">
        <v>4.8</v>
      </c>
      <c r="Q125" s="45"/>
      <c r="R125" s="46">
        <v>27.8</v>
      </c>
      <c r="S125" s="47"/>
      <c r="T125" s="45"/>
      <c r="U125" s="45"/>
      <c r="V125" s="99"/>
    </row>
    <row r="126" spans="1:22" ht="15">
      <c r="A126" s="6"/>
      <c r="B126" s="41" t="s">
        <v>55</v>
      </c>
      <c r="C126" s="42">
        <v>3</v>
      </c>
      <c r="D126" s="42">
        <v>10</v>
      </c>
      <c r="E126" s="44">
        <v>-0.72</v>
      </c>
      <c r="F126" s="45"/>
      <c r="G126" s="45"/>
      <c r="H126" s="46">
        <v>4.5</v>
      </c>
      <c r="I126" s="44"/>
      <c r="J126" s="45"/>
      <c r="K126" s="45"/>
      <c r="L126" s="45"/>
      <c r="M126" s="46"/>
      <c r="N126" s="42">
        <v>1.358</v>
      </c>
      <c r="O126" s="44">
        <v>70.984</v>
      </c>
      <c r="P126" s="45"/>
      <c r="Q126" s="45"/>
      <c r="R126" s="46">
        <v>15.5</v>
      </c>
      <c r="S126" s="47">
        <f t="shared" si="8"/>
        <v>-1.0143130846387918</v>
      </c>
      <c r="T126" s="45"/>
      <c r="U126" s="45"/>
      <c r="V126" s="99">
        <f t="shared" si="9"/>
        <v>29.03225806451613</v>
      </c>
    </row>
    <row r="127" spans="1:22" ht="15">
      <c r="A127" s="6"/>
      <c r="B127" s="41" t="s">
        <v>36</v>
      </c>
      <c r="C127" s="42"/>
      <c r="D127" s="42"/>
      <c r="E127" s="44"/>
      <c r="F127" s="45"/>
      <c r="G127" s="45"/>
      <c r="H127" s="46"/>
      <c r="I127" s="44"/>
      <c r="J127" s="45"/>
      <c r="K127" s="45"/>
      <c r="L127" s="45"/>
      <c r="M127" s="46"/>
      <c r="N127" s="42"/>
      <c r="O127" s="44">
        <v>28.82</v>
      </c>
      <c r="P127" s="45">
        <v>2.719</v>
      </c>
      <c r="Q127" s="45"/>
      <c r="R127" s="46">
        <v>7.817</v>
      </c>
      <c r="S127" s="47"/>
      <c r="T127" s="45"/>
      <c r="U127" s="45"/>
      <c r="V127" s="99"/>
    </row>
    <row r="128" spans="1:22" ht="15">
      <c r="A128" s="6"/>
      <c r="B128" s="41" t="s">
        <v>37</v>
      </c>
      <c r="C128" s="42"/>
      <c r="D128" s="42"/>
      <c r="E128" s="44"/>
      <c r="F128" s="45"/>
      <c r="G128" s="45"/>
      <c r="H128" s="46"/>
      <c r="I128" s="44"/>
      <c r="J128" s="45"/>
      <c r="K128" s="45"/>
      <c r="L128" s="45"/>
      <c r="M128" s="46"/>
      <c r="N128" s="42"/>
      <c r="O128" s="44">
        <v>9.4</v>
      </c>
      <c r="P128" s="45"/>
      <c r="Q128" s="45"/>
      <c r="R128" s="46">
        <v>2.84</v>
      </c>
      <c r="S128" s="47"/>
      <c r="T128" s="45"/>
      <c r="U128" s="45"/>
      <c r="V128" s="99"/>
    </row>
    <row r="129" spans="1:22" ht="15.75" thickBot="1">
      <c r="A129" s="6"/>
      <c r="B129" s="50" t="s">
        <v>38</v>
      </c>
      <c r="C129" s="51">
        <v>2</v>
      </c>
      <c r="D129" s="51">
        <v>10</v>
      </c>
      <c r="E129" s="52">
        <v>-0.228</v>
      </c>
      <c r="F129" s="53"/>
      <c r="G129" s="53"/>
      <c r="H129" s="54">
        <v>1.422</v>
      </c>
      <c r="I129" s="52"/>
      <c r="J129" s="53"/>
      <c r="K129" s="53"/>
      <c r="L129" s="53"/>
      <c r="M129" s="54"/>
      <c r="N129" s="51">
        <v>0.425</v>
      </c>
      <c r="O129" s="52">
        <v>20.254</v>
      </c>
      <c r="P129" s="53"/>
      <c r="Q129" s="53"/>
      <c r="R129" s="54">
        <v>7.004</v>
      </c>
      <c r="S129" s="55">
        <f t="shared" si="8"/>
        <v>-1.125703564727955</v>
      </c>
      <c r="T129" s="53"/>
      <c r="U129" s="53"/>
      <c r="V129" s="100">
        <f t="shared" si="9"/>
        <v>20.302684180468304</v>
      </c>
    </row>
    <row r="130" spans="1:22" ht="16.5" thickBot="1">
      <c r="A130" s="6"/>
      <c r="B130" s="57" t="s">
        <v>42</v>
      </c>
      <c r="C130" s="57">
        <f>SUM(C121:C129)</f>
        <v>27</v>
      </c>
      <c r="D130" s="57">
        <f>SUM(D121:D129)</f>
        <v>148.7</v>
      </c>
      <c r="E130" s="58">
        <f>SUM(E121:E129)</f>
        <v>-13.559000000000001</v>
      </c>
      <c r="F130" s="59"/>
      <c r="G130" s="59"/>
      <c r="H130" s="60">
        <f>SUM(H121:H129)</f>
        <v>93.426</v>
      </c>
      <c r="I130" s="58"/>
      <c r="J130" s="59"/>
      <c r="K130" s="59"/>
      <c r="L130" s="59"/>
      <c r="M130" s="60"/>
      <c r="N130" s="57">
        <f>SUM(N121:N129)</f>
        <v>37.236999999999995</v>
      </c>
      <c r="O130" s="58">
        <f>SUM(O121:O129)</f>
        <v>1117.3939999999998</v>
      </c>
      <c r="P130" s="59">
        <f>SUM(P121:P129)</f>
        <v>35.267</v>
      </c>
      <c r="Q130" s="59">
        <f>SUM(Q121:Q129)</f>
        <v>5.305</v>
      </c>
      <c r="R130" s="60">
        <f>SUM(R121:R129)</f>
        <v>345.402</v>
      </c>
      <c r="S130" s="61">
        <f t="shared" si="8"/>
        <v>-1.2134484344823762</v>
      </c>
      <c r="T130" s="59"/>
      <c r="U130" s="59"/>
      <c r="V130" s="101">
        <f t="shared" si="9"/>
        <v>27.04848263762225</v>
      </c>
    </row>
    <row r="131" spans="1:22" ht="15">
      <c r="A131" s="6"/>
      <c r="B131" s="64"/>
      <c r="C131" s="78"/>
      <c r="D131" s="78"/>
      <c r="E131" s="79"/>
      <c r="F131" s="80"/>
      <c r="G131" s="80"/>
      <c r="H131" s="81"/>
      <c r="I131" s="79"/>
      <c r="J131" s="80"/>
      <c r="K131" s="80"/>
      <c r="L131" s="80"/>
      <c r="M131" s="81"/>
      <c r="N131" s="78"/>
      <c r="O131" s="79"/>
      <c r="P131" s="80"/>
      <c r="Q131" s="80"/>
      <c r="R131" s="81"/>
      <c r="S131" s="79"/>
      <c r="T131" s="80"/>
      <c r="U131" s="80"/>
      <c r="V131" s="81"/>
    </row>
    <row r="132" spans="1:23" ht="15">
      <c r="A132" s="7">
        <v>10</v>
      </c>
      <c r="B132" s="36" t="s">
        <v>40</v>
      </c>
      <c r="C132" s="42"/>
      <c r="D132" s="42"/>
      <c r="E132" s="44"/>
      <c r="F132" s="45"/>
      <c r="G132" s="45"/>
      <c r="H132" s="46"/>
      <c r="I132" s="44"/>
      <c r="J132" s="45"/>
      <c r="K132" s="45"/>
      <c r="L132" s="45"/>
      <c r="M132" s="46"/>
      <c r="N132" s="42"/>
      <c r="O132" s="44"/>
      <c r="P132" s="45"/>
      <c r="Q132" s="45"/>
      <c r="R132" s="46"/>
      <c r="S132" s="44"/>
      <c r="T132" s="45"/>
      <c r="U132" s="45"/>
      <c r="V132" s="46"/>
      <c r="W132" s="4"/>
    </row>
    <row r="133" spans="1:23" ht="15">
      <c r="A133" s="6"/>
      <c r="B133" s="41" t="s">
        <v>31</v>
      </c>
      <c r="C133" s="42">
        <v>143</v>
      </c>
      <c r="D133" s="42">
        <v>42.9</v>
      </c>
      <c r="E133" s="44">
        <v>4.696</v>
      </c>
      <c r="F133" s="45"/>
      <c r="G133" s="45"/>
      <c r="H133" s="46">
        <v>1.026</v>
      </c>
      <c r="I133" s="74">
        <f>E133*1.8</f>
        <v>8.4528</v>
      </c>
      <c r="J133" s="45"/>
      <c r="K133" s="45"/>
      <c r="L133" s="98">
        <f>H133*0.72</f>
        <v>0.73872</v>
      </c>
      <c r="M133" s="46"/>
      <c r="N133" s="42">
        <f>SUM(I133:M133)</f>
        <v>9.19152</v>
      </c>
      <c r="O133" s="44">
        <v>295.745</v>
      </c>
      <c r="P133" s="45">
        <v>17.753</v>
      </c>
      <c r="Q133" s="45">
        <v>5.226</v>
      </c>
      <c r="R133" s="46">
        <v>93.764</v>
      </c>
      <c r="S133" s="47">
        <f>E133/O133*100</f>
        <v>1.5878544015959692</v>
      </c>
      <c r="T133" s="45"/>
      <c r="U133" s="45"/>
      <c r="V133" s="91">
        <f>H133/R133*100</f>
        <v>1.0942365940019623</v>
      </c>
      <c r="W133" s="4"/>
    </row>
    <row r="134" spans="1:23" ht="15">
      <c r="A134" s="6"/>
      <c r="B134" s="41" t="s">
        <v>32</v>
      </c>
      <c r="C134" s="42">
        <v>1005</v>
      </c>
      <c r="D134" s="42">
        <v>402</v>
      </c>
      <c r="E134" s="44">
        <v>13.373</v>
      </c>
      <c r="F134" s="45"/>
      <c r="G134" s="45"/>
      <c r="H134" s="46">
        <v>13.549</v>
      </c>
      <c r="I134" s="44">
        <v>24.071</v>
      </c>
      <c r="J134" s="45"/>
      <c r="K134" s="45"/>
      <c r="L134" s="45">
        <v>9.755</v>
      </c>
      <c r="M134" s="46"/>
      <c r="N134" s="42">
        <v>33.826</v>
      </c>
      <c r="O134" s="44">
        <v>387.41</v>
      </c>
      <c r="P134" s="45"/>
      <c r="Q134" s="45"/>
      <c r="R134" s="46">
        <v>113.4</v>
      </c>
      <c r="S134" s="47">
        <f>E134/O134*100</f>
        <v>3.4518985054593316</v>
      </c>
      <c r="T134" s="45"/>
      <c r="U134" s="45"/>
      <c r="V134" s="91">
        <f>H134/R134*100</f>
        <v>11.947971781305114</v>
      </c>
      <c r="W134" s="4"/>
    </row>
    <row r="135" spans="1:23" ht="15">
      <c r="A135" s="6"/>
      <c r="B135" s="41" t="s">
        <v>33</v>
      </c>
      <c r="C135" s="42"/>
      <c r="D135" s="42"/>
      <c r="E135" s="44"/>
      <c r="F135" s="45"/>
      <c r="G135" s="45"/>
      <c r="H135" s="46"/>
      <c r="I135" s="44"/>
      <c r="J135" s="45"/>
      <c r="K135" s="45"/>
      <c r="L135" s="45"/>
      <c r="M135" s="46"/>
      <c r="N135" s="42"/>
      <c r="O135" s="44">
        <v>40.011</v>
      </c>
      <c r="P135" s="45">
        <v>9.108</v>
      </c>
      <c r="Q135" s="45"/>
      <c r="R135" s="46">
        <v>16.814</v>
      </c>
      <c r="S135" s="47"/>
      <c r="T135" s="45"/>
      <c r="U135" s="45"/>
      <c r="V135" s="91"/>
      <c r="W135" s="4"/>
    </row>
    <row r="136" spans="1:23" ht="15">
      <c r="A136" s="6"/>
      <c r="B136" s="41" t="s">
        <v>34</v>
      </c>
      <c r="C136" s="42"/>
      <c r="D136" s="42"/>
      <c r="E136" s="44"/>
      <c r="F136" s="45"/>
      <c r="G136" s="45"/>
      <c r="H136" s="46"/>
      <c r="I136" s="44"/>
      <c r="J136" s="45"/>
      <c r="K136" s="45"/>
      <c r="L136" s="45"/>
      <c r="M136" s="46"/>
      <c r="N136" s="42"/>
      <c r="O136" s="44">
        <v>175.27</v>
      </c>
      <c r="P136" s="45">
        <v>0.887</v>
      </c>
      <c r="Q136" s="45">
        <v>0.079</v>
      </c>
      <c r="R136" s="46">
        <v>60.463</v>
      </c>
      <c r="S136" s="47"/>
      <c r="T136" s="45"/>
      <c r="U136" s="45"/>
      <c r="V136" s="91"/>
      <c r="W136" s="4"/>
    </row>
    <row r="137" spans="1:23" ht="15">
      <c r="A137" s="6"/>
      <c r="B137" s="41" t="s">
        <v>35</v>
      </c>
      <c r="C137" s="42"/>
      <c r="D137" s="42"/>
      <c r="E137" s="44"/>
      <c r="F137" s="45"/>
      <c r="G137" s="45"/>
      <c r="H137" s="46"/>
      <c r="I137" s="44"/>
      <c r="J137" s="45"/>
      <c r="K137" s="45"/>
      <c r="L137" s="45"/>
      <c r="M137" s="46"/>
      <c r="N137" s="42"/>
      <c r="O137" s="44">
        <v>89.5</v>
      </c>
      <c r="P137" s="45">
        <v>4.8</v>
      </c>
      <c r="Q137" s="45"/>
      <c r="R137" s="46">
        <v>27.8</v>
      </c>
      <c r="S137" s="47"/>
      <c r="T137" s="45"/>
      <c r="U137" s="45"/>
      <c r="V137" s="91"/>
      <c r="W137" s="4"/>
    </row>
    <row r="138" spans="1:23" ht="15">
      <c r="A138" s="6"/>
      <c r="B138" s="41" t="s">
        <v>55</v>
      </c>
      <c r="C138" s="42">
        <v>32</v>
      </c>
      <c r="D138" s="42">
        <v>8</v>
      </c>
      <c r="E138" s="44">
        <v>2.275</v>
      </c>
      <c r="F138" s="45"/>
      <c r="G138" s="45"/>
      <c r="H138" s="46">
        <v>0.2</v>
      </c>
      <c r="I138" s="44">
        <v>4.095</v>
      </c>
      <c r="J138" s="45"/>
      <c r="K138" s="45"/>
      <c r="L138" s="45">
        <v>0.14</v>
      </c>
      <c r="M138" s="46"/>
      <c r="N138" s="42">
        <v>4.2</v>
      </c>
      <c r="O138" s="44">
        <v>70.984</v>
      </c>
      <c r="P138" s="45"/>
      <c r="Q138" s="45"/>
      <c r="R138" s="46">
        <v>15.5</v>
      </c>
      <c r="S138" s="47">
        <v>3.2</v>
      </c>
      <c r="T138" s="45"/>
      <c r="U138" s="45"/>
      <c r="V138" s="91">
        <f>H138/R138*100</f>
        <v>1.2903225806451613</v>
      </c>
      <c r="W138" s="4"/>
    </row>
    <row r="139" spans="1:23" ht="15">
      <c r="A139" s="6"/>
      <c r="B139" s="41" t="s">
        <v>36</v>
      </c>
      <c r="C139" s="42">
        <v>4</v>
      </c>
      <c r="D139" s="42">
        <v>2.4</v>
      </c>
      <c r="E139" s="44">
        <v>0.211</v>
      </c>
      <c r="F139" s="45"/>
      <c r="G139" s="45"/>
      <c r="H139" s="46">
        <v>0.114</v>
      </c>
      <c r="I139" s="44">
        <v>0.38</v>
      </c>
      <c r="J139" s="45"/>
      <c r="K139" s="45"/>
      <c r="L139" s="45">
        <v>0.082</v>
      </c>
      <c r="M139" s="46"/>
      <c r="N139" s="42">
        <f>SUM(I139:M139)</f>
        <v>0.462</v>
      </c>
      <c r="O139" s="44">
        <v>28.82</v>
      </c>
      <c r="P139" s="45">
        <v>2.719</v>
      </c>
      <c r="Q139" s="45"/>
      <c r="R139" s="46">
        <v>7.817</v>
      </c>
      <c r="S139" s="47">
        <f>E139/O139*100</f>
        <v>0.7321304649548924</v>
      </c>
      <c r="T139" s="45"/>
      <c r="U139" s="45"/>
      <c r="V139" s="91">
        <f>H139/R139*100</f>
        <v>1.4583599846488424</v>
      </c>
      <c r="W139" s="4"/>
    </row>
    <row r="140" spans="1:23" ht="15">
      <c r="A140" s="6"/>
      <c r="B140" s="41" t="s">
        <v>37</v>
      </c>
      <c r="C140" s="42"/>
      <c r="D140" s="42"/>
      <c r="E140" s="44"/>
      <c r="F140" s="45"/>
      <c r="G140" s="45"/>
      <c r="H140" s="46"/>
      <c r="I140" s="44"/>
      <c r="J140" s="45"/>
      <c r="K140" s="45"/>
      <c r="L140" s="45"/>
      <c r="M140" s="46"/>
      <c r="N140" s="42"/>
      <c r="O140" s="44">
        <v>9.4</v>
      </c>
      <c r="P140" s="45"/>
      <c r="Q140" s="45"/>
      <c r="R140" s="46">
        <v>2.84</v>
      </c>
      <c r="S140" s="44"/>
      <c r="T140" s="45"/>
      <c r="U140" s="45"/>
      <c r="V140" s="46"/>
      <c r="W140" s="4"/>
    </row>
    <row r="141" spans="1:23" ht="15.75" thickBot="1">
      <c r="A141" s="6"/>
      <c r="B141" s="50" t="s">
        <v>38</v>
      </c>
      <c r="C141" s="51"/>
      <c r="D141" s="51"/>
      <c r="E141" s="52"/>
      <c r="F141" s="53"/>
      <c r="G141" s="53"/>
      <c r="H141" s="54"/>
      <c r="I141" s="52"/>
      <c r="J141" s="53"/>
      <c r="K141" s="53"/>
      <c r="L141" s="53"/>
      <c r="M141" s="54"/>
      <c r="N141" s="51"/>
      <c r="O141" s="52">
        <v>20.254</v>
      </c>
      <c r="P141" s="53"/>
      <c r="Q141" s="53"/>
      <c r="R141" s="54">
        <v>7.004</v>
      </c>
      <c r="S141" s="52"/>
      <c r="T141" s="53"/>
      <c r="U141" s="53"/>
      <c r="V141" s="54"/>
      <c r="W141" s="4"/>
    </row>
    <row r="142" spans="1:23" ht="15.75">
      <c r="A142" s="8"/>
      <c r="B142" s="102" t="s">
        <v>42</v>
      </c>
      <c r="C142" s="102">
        <f>SUM(C133:C141)</f>
        <v>1184</v>
      </c>
      <c r="D142" s="102">
        <f>SUM(D133:D141)</f>
        <v>455.29999999999995</v>
      </c>
      <c r="E142" s="103">
        <f>SUM(E133:E141)</f>
        <v>20.554999999999996</v>
      </c>
      <c r="F142" s="104"/>
      <c r="G142" s="104"/>
      <c r="H142" s="105">
        <f>SUM(H134:H141)</f>
        <v>13.863</v>
      </c>
      <c r="I142" s="103">
        <f>SUM(I133:I141)</f>
        <v>36.9988</v>
      </c>
      <c r="J142" s="104"/>
      <c r="K142" s="104"/>
      <c r="L142" s="104">
        <f>SUM(L133:L141)</f>
        <v>10.715720000000003</v>
      </c>
      <c r="M142" s="105"/>
      <c r="N142" s="102">
        <f>SUM(N133:N141)</f>
        <v>47.67952000000001</v>
      </c>
      <c r="O142" s="103">
        <f>SUM(O133:O141)</f>
        <v>1117.3939999999998</v>
      </c>
      <c r="P142" s="104">
        <f>SUM(P133:P141)</f>
        <v>35.267</v>
      </c>
      <c r="Q142" s="104">
        <f>SUM(Q133:Q141)</f>
        <v>5.305</v>
      </c>
      <c r="R142" s="105">
        <f>SUM(R133:R141)</f>
        <v>345.402</v>
      </c>
      <c r="S142" s="103">
        <v>1.84</v>
      </c>
      <c r="T142" s="104"/>
      <c r="U142" s="104"/>
      <c r="V142" s="105">
        <v>4.01</v>
      </c>
      <c r="W142" s="4"/>
    </row>
    <row r="143" spans="1:23" ht="15.75">
      <c r="A143" s="4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4"/>
    </row>
    <row r="144" spans="1:23" ht="15.75">
      <c r="A144" s="4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4"/>
    </row>
    <row r="145" spans="1:23" ht="15.75">
      <c r="A145" s="4"/>
      <c r="B145" s="36" t="s">
        <v>51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4"/>
    </row>
    <row r="146" spans="1:23" ht="16.5" thickBot="1">
      <c r="A146" s="4"/>
      <c r="B146" s="41" t="s">
        <v>31</v>
      </c>
      <c r="C146" s="45">
        <v>965</v>
      </c>
      <c r="D146" s="45">
        <v>9.5</v>
      </c>
      <c r="E146" s="45">
        <v>7.095</v>
      </c>
      <c r="F146" s="45"/>
      <c r="G146" s="45"/>
      <c r="H146" s="45"/>
      <c r="I146" s="45">
        <v>12.77</v>
      </c>
      <c r="J146" s="45"/>
      <c r="K146" s="45"/>
      <c r="L146" s="45"/>
      <c r="M146" s="45"/>
      <c r="N146" s="45">
        <v>12.77</v>
      </c>
      <c r="O146" s="44">
        <v>295.745</v>
      </c>
      <c r="P146" s="45">
        <v>17.753</v>
      </c>
      <c r="Q146" s="45">
        <v>5.226</v>
      </c>
      <c r="R146" s="46">
        <v>93.764</v>
      </c>
      <c r="S146" s="45">
        <v>2.4</v>
      </c>
      <c r="T146" s="106"/>
      <c r="U146" s="106"/>
      <c r="V146" s="106"/>
      <c r="W146" s="4"/>
    </row>
    <row r="147" spans="1:23" ht="15.75">
      <c r="A147" s="4"/>
      <c r="B147" s="102" t="s">
        <v>42</v>
      </c>
      <c r="C147" s="102">
        <f>SUM(C146)</f>
        <v>965</v>
      </c>
      <c r="D147" s="102">
        <f>SUM(D146)</f>
        <v>9.5</v>
      </c>
      <c r="E147" s="103">
        <f>SUM(E146)</f>
        <v>7.095</v>
      </c>
      <c r="F147" s="104"/>
      <c r="G147" s="104"/>
      <c r="H147" s="105"/>
      <c r="I147" s="103">
        <f>SUM(I146)</f>
        <v>12.77</v>
      </c>
      <c r="J147" s="104"/>
      <c r="K147" s="104"/>
      <c r="L147" s="104"/>
      <c r="M147" s="105"/>
      <c r="N147" s="102">
        <f>SUM(N146)</f>
        <v>12.77</v>
      </c>
      <c r="O147" s="103">
        <v>1117.4</v>
      </c>
      <c r="P147" s="104">
        <v>35.267</v>
      </c>
      <c r="Q147" s="104">
        <f>SUM(Q138:Q146)</f>
        <v>10.530999999999999</v>
      </c>
      <c r="R147" s="105">
        <v>345.402</v>
      </c>
      <c r="S147" s="103">
        <v>0.63</v>
      </c>
      <c r="T147" s="104"/>
      <c r="U147" s="104"/>
      <c r="V147" s="105">
        <v>4.01</v>
      </c>
      <c r="W147" s="4"/>
    </row>
    <row r="148" spans="1:23" ht="16.5" thickBot="1">
      <c r="A148" s="4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4"/>
    </row>
    <row r="149" spans="1:22" ht="16.5" thickBot="1">
      <c r="A149" s="10"/>
      <c r="B149" s="107" t="s">
        <v>52</v>
      </c>
      <c r="C149" s="108"/>
      <c r="D149" s="108">
        <f>D24+D35+D46+D58+D70+D82+D94+D106+D118+D130+D142+D147</f>
        <v>2436.288</v>
      </c>
      <c r="E149" s="108">
        <f>E24+E35+E46+E58+E70+E82+E94+E106+E118+E130+E142+E147</f>
        <v>285.93899999999996</v>
      </c>
      <c r="F149" s="108">
        <f aca="true" t="shared" si="10" ref="F149:U149">F24+F35+F46+F58+F70+F82+F94+F106+F118+F130+F142</f>
        <v>11.999999999999998</v>
      </c>
      <c r="G149" s="108">
        <f t="shared" si="10"/>
        <v>1.2000000000000002</v>
      </c>
      <c r="H149" s="108">
        <f t="shared" si="10"/>
        <v>156.262</v>
      </c>
      <c r="I149" s="109">
        <f>I24+I35+I46+I58+I70+I82+I94+I106+I118+I130+I142+I147</f>
        <v>544.2288</v>
      </c>
      <c r="J149" s="108">
        <f t="shared" si="10"/>
        <v>10.200550000000002</v>
      </c>
      <c r="K149" s="108">
        <f t="shared" si="10"/>
        <v>6</v>
      </c>
      <c r="L149" s="108">
        <f t="shared" si="10"/>
        <v>50.56380000000001</v>
      </c>
      <c r="M149" s="108">
        <f t="shared" si="10"/>
        <v>22.995</v>
      </c>
      <c r="N149" s="109">
        <f>N24+N35+N46+N58+N70+N82+N94+N106+N118+N130+N142+N147</f>
        <v>662.9278699999999</v>
      </c>
      <c r="O149" s="108"/>
      <c r="P149" s="108"/>
      <c r="Q149" s="108"/>
      <c r="R149" s="108"/>
      <c r="S149" s="110">
        <f>S24+S35+S46+S58+S70+S82+S94+S106+S118+S130+S142+S147</f>
        <v>25.592928211525233</v>
      </c>
      <c r="T149" s="108">
        <f t="shared" si="10"/>
        <v>34.02306717327813</v>
      </c>
      <c r="U149" s="108">
        <f t="shared" si="10"/>
        <v>22.620169651272388</v>
      </c>
      <c r="V149" s="108">
        <v>25.6</v>
      </c>
    </row>
    <row r="150" spans="1:2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</sheetData>
  <sheetProtection/>
  <mergeCells count="5">
    <mergeCell ref="B6:V6"/>
    <mergeCell ref="E9:H9"/>
    <mergeCell ref="I9:M9"/>
    <mergeCell ref="O9:R9"/>
    <mergeCell ref="S9:V9"/>
  </mergeCells>
  <printOptions/>
  <pageMargins left="0.52" right="0.53" top="1.16" bottom="0.28" header="0.98" footer="0.275590551181102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astreleckaya</cp:lastModifiedBy>
  <cp:lastPrinted>2010-05-12T12:55:50Z</cp:lastPrinted>
  <dcterms:created xsi:type="dcterms:W3CDTF">2009-09-28T09:38:58Z</dcterms:created>
  <dcterms:modified xsi:type="dcterms:W3CDTF">2012-03-29T13:56:06Z</dcterms:modified>
  <cp:category/>
  <cp:version/>
  <cp:contentType/>
  <cp:contentStatus/>
</cp:coreProperties>
</file>