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1280" windowHeight="6885" activeTab="3"/>
  </bookViews>
  <sheets>
    <sheet name="№1" sheetId="1" r:id="rId1"/>
    <sheet name="№2" sheetId="2" r:id="rId2"/>
    <sheet name="№3" sheetId="3" r:id="rId3"/>
    <sheet name="№4" sheetId="4" r:id="rId4"/>
    <sheet name="№3 без изм." sheetId="5" r:id="rId5"/>
  </sheets>
  <definedNames>
    <definedName name="_xlnm.Print_Area" localSheetId="0">'№1'!$A$1:$F$52</definedName>
    <definedName name="_xlnm.Print_Area" localSheetId="1">'№2'!$A$1:$K$60</definedName>
    <definedName name="_xlnm.Print_Area" localSheetId="2">'№3'!$A$1:$K$82</definedName>
    <definedName name="_xlnm.Print_Area" localSheetId="3">'№4'!$A$1:$P$56</definedName>
  </definedNames>
  <calcPr fullCalcOnLoad="1"/>
</workbook>
</file>

<file path=xl/sharedStrings.xml><?xml version="1.0" encoding="utf-8"?>
<sst xmlns="http://schemas.openxmlformats.org/spreadsheetml/2006/main" count="524" uniqueCount="262">
  <si>
    <t>Приложение 2</t>
  </si>
  <si>
    <t>к решению областного совета</t>
  </si>
  <si>
    <t>по функциональной структуре</t>
  </si>
  <si>
    <t>тыс.гривен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</si>
  <si>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</si>
  <si>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</si>
  <si>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</si>
  <si>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</si>
  <si>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</si>
  <si>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</si>
  <si>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</si>
  <si>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</si>
  <si>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</si>
  <si>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</si>
  <si>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</si>
  <si>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</si>
  <si>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</si>
  <si>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</si>
  <si>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</si>
  <si>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</si>
  <si>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</si>
  <si>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</si>
  <si>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</si>
  <si>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</si>
  <si>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</si>
  <si>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</si>
  <si>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</si>
  <si>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</si>
  <si>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</si>
  <si>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</si>
  <si>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</si>
  <si>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</si>
  <si>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</si>
  <si>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</si>
  <si>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</si>
  <si>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</si>
  <si>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</si>
  <si>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</si>
  <si>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090601 090901  091210</t>
  </si>
  <si>
    <t>Дома-интернаты для малолетних инвалидов, дома-интернаты для престарелых и инвалидов системы социальной защиты, служба технадзора</t>
  </si>
  <si>
    <t>091100 091211</t>
  </si>
  <si>
    <t>Социальные программы и мероприятия в сфере семьи, женщин, молодежи и детей</t>
  </si>
  <si>
    <t>091101 091102</t>
  </si>
  <si>
    <t>в т.ч. содержание, программы и мероприятия центра социальных служб для молодежи</t>
  </si>
  <si>
    <t>091207</t>
  </si>
  <si>
    <t>Льготы, предоставляемые населению (кроме ветеранов войны и труда) на оплату жилищно-коммунальных услуг и природного газа</t>
  </si>
  <si>
    <t>091209</t>
  </si>
  <si>
    <t>Финансовая поддержка общественных организаций инвалидов и ветеранов</t>
  </si>
  <si>
    <t>091212</t>
  </si>
  <si>
    <t>Центр по начислению и выплате пенсий и пособий</t>
  </si>
  <si>
    <t>090700</t>
  </si>
  <si>
    <t>Приюты для несовершеннолетних</t>
  </si>
  <si>
    <t>Жилищно-коммунальное хозяйство</t>
  </si>
  <si>
    <t>Культура и искусство</t>
  </si>
  <si>
    <t>Искусство</t>
  </si>
  <si>
    <t>110200   110502</t>
  </si>
  <si>
    <t xml:space="preserve">Культура                                               Прочие культурно-образовательные мероприятия и учреждения 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</si>
  <si>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</si>
  <si>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</si>
  <si>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</si>
  <si>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</si>
  <si>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</si>
  <si>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</si>
  <si>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</si>
  <si>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</si>
  <si>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</si>
  <si>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</si>
  <si>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</si>
  <si>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</si>
  <si>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</si>
  <si>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</si>
  <si>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</si>
  <si>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</si>
  <si>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>Проведение выборов депутатов местных советов</t>
  </si>
  <si>
    <t xml:space="preserve">Прочие расходы  </t>
  </si>
  <si>
    <t>И Т О Г О   Р А С Х О Д О В:</t>
  </si>
  <si>
    <t>Расходы за счет субвенции из государственного бюджета</t>
  </si>
  <si>
    <t>Средства, передаваемые из общего фонда бюджета в бюджет развития (специального фонда)</t>
  </si>
  <si>
    <t>Дополнительная дотация из государственного бюджета местным бюджетам на уменьшение фактичесих диспропорций между местными бюджетами в связи с неравномерностью сети бюджетных учреждений</t>
  </si>
  <si>
    <t>Средства, передаваемые в Государственный бюджет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</si>
  <si>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</si>
  <si>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</si>
  <si>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</si>
  <si>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</si>
  <si>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</si>
  <si>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</si>
  <si>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</si>
  <si>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</si>
  <si>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</si>
  <si>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Стипендии одаренным студентам III и IV уровней аккредитации</t>
  </si>
  <si>
    <t>прочие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</si>
  <si>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</si>
  <si>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</si>
  <si>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</si>
  <si>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</si>
  <si>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>Стипендии одаренным учащимся, студентам и аспирантам</t>
  </si>
  <si>
    <t>070701</t>
  </si>
  <si>
    <t>Центр переподготовки и повышения квалификации государственных служащих и руководителей предприятий</t>
  </si>
  <si>
    <t xml:space="preserve">Управление здравоохранения </t>
  </si>
  <si>
    <t>Лечебно-профилактические учреждения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</si>
  <si>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</si>
  <si>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</si>
  <si>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</si>
  <si>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</si>
  <si>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</si>
  <si>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</si>
  <si>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>090601 090901 091210</t>
  </si>
  <si>
    <t>Дома-интернаты для малолетних инвалидов, дома-интернаты для престарелых и инвалидов, служба технадзора</t>
  </si>
  <si>
    <t xml:space="preserve">Служба по делам несовершеннолетних </t>
  </si>
  <si>
    <t>Управление по делам семьи, молодежи и туризма</t>
  </si>
  <si>
    <t xml:space="preserve">Программы в сфере семьи, молодежи и туризма </t>
  </si>
  <si>
    <t xml:space="preserve">Управление жилищно-коммунального хозяйства </t>
  </si>
  <si>
    <t xml:space="preserve">Управление культуры облгосадминистрации </t>
  </si>
  <si>
    <t>110102     110103</t>
  </si>
  <si>
    <t xml:space="preserve">Театры, филармонии, музыкальные коллективы и ансамбли и прочие мероприятия и учреждения по исскуству  </t>
  </si>
  <si>
    <t>110200  110500</t>
  </si>
  <si>
    <t xml:space="preserve">Культура                                         Прочие мероприятия и учреждения в области исскуства и культуры  </t>
  </si>
  <si>
    <t>Высшие учреждения образования І-ІІ уровня аккредитации; прочие учреждения  образования</t>
  </si>
  <si>
    <t>Стипендии одаренным учащимся и студентам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</si>
  <si>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</si>
  <si>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</si>
  <si>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</si>
  <si>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</si>
  <si>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>Пресса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</si>
  <si>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</si>
  <si>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</si>
  <si>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>Учреждения физкультуры и спорта, проведение учебно-тренировочных сборов и соревнований</t>
  </si>
  <si>
    <t>Высшее училище олимпийского резерва</t>
  </si>
  <si>
    <t>Врачебно-физкультурный диспансер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</si>
  <si>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</si>
  <si>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</si>
  <si>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</si>
  <si>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</si>
  <si>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>240600</t>
  </si>
  <si>
    <t>Фонд окружающей природной среды</t>
  </si>
  <si>
    <t>Средства, передаваемые из общего фонда бюджета в бюджет развития</t>
  </si>
  <si>
    <t>091100 091211 110502 070401</t>
  </si>
  <si>
    <t>090411</t>
  </si>
  <si>
    <t>Средства на обеспечение бытовым углём отдельных категорий населения</t>
  </si>
  <si>
    <t>Приложение № 4</t>
  </si>
  <si>
    <t xml:space="preserve">к решению областного совета </t>
  </si>
  <si>
    <t>от_____________№__________________</t>
  </si>
  <si>
    <t>Субвенции общего фонда:</t>
  </si>
  <si>
    <t>в т.ч.</t>
  </si>
  <si>
    <t>бесплатное обеспечение углем на бытовые нужды лицам, имеющим такое право согласно ст. 48 Горного закона Украины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</si>
  <si>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</si>
  <si>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</si>
  <si>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</si>
  <si>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</si>
  <si>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</si>
  <si>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</si>
  <si>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</si>
  <si>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</si>
  <si>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</si>
  <si>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</si>
  <si>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</si>
  <si>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</si>
  <si>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</si>
  <si>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</si>
  <si>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</si>
  <si>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</si>
  <si>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</si>
  <si>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</si>
  <si>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</si>
  <si>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</si>
  <si>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</si>
  <si>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</si>
  <si>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</si>
  <si>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</si>
  <si>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</si>
  <si>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</si>
  <si>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</si>
  <si>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</si>
  <si>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</si>
  <si>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</si>
  <si>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</si>
  <si>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</si>
  <si>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</si>
  <si>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</si>
  <si>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</si>
  <si>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</si>
  <si>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</si>
  <si>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</si>
  <si>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</si>
  <si>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</si>
  <si>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</si>
  <si>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</si>
  <si>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</si>
  <si>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</si>
  <si>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</si>
  <si>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</si>
  <si>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</si>
  <si>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</si>
  <si>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</si>
  <si>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</si>
  <si>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</si>
  <si>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</si>
  <si>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</si>
  <si>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</si>
  <si>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</si>
  <si>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</si>
  <si>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</si>
  <si>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</si>
  <si>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</si>
  <si>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</si>
  <si>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</si>
  <si>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</si>
  <si>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</si>
  <si>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</si>
  <si>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</si>
  <si>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</si>
  <si>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</si>
  <si>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</si>
  <si>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</si>
  <si>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</si>
  <si>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</si>
  <si>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</si>
  <si>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</si>
  <si>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</si>
  <si>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</si>
  <si>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</si>
  <si>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</si>
  <si>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</si>
  <si>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</si>
  <si>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</si>
  <si>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</si>
  <si>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</si>
  <si>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 xml:space="preserve"> Поступления от размещения  в учреждениях банков временно свободных остатков бюджетных  средств 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</si>
  <si>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</si>
  <si>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</si>
  <si>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</si>
  <si>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</si>
  <si>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</si>
  <si>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</si>
  <si>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</si>
  <si>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</si>
  <si>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</si>
  <si>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</si>
  <si>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</si>
  <si>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</si>
  <si>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</si>
  <si>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Субвенция из государственного бюджета на строительство и приобретение жилья военнослужащим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</si>
  <si>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</si>
  <si>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</si>
  <si>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</si>
  <si>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</si>
  <si>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</si>
  <si>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 xml:space="preserve">Субвенция специального фонда на погашение задолженности по льготам населению за предоставленные услуги связи  </t>
  </si>
  <si>
    <t xml:space="preserve">компенсация за льготный проезд гражданам, которые пострадали вследствие аварии на ЧАЭС 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</si>
  <si>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</si>
  <si>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</si>
  <si>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</si>
  <si>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</si>
  <si>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транспорта и связи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</si>
  <si>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программ социальной защиты населения, предусмотренных приложением № 6 Закона Украины "О государственном бюджете на 2004 год"</t>
  </si>
  <si>
    <t>Мероприятия в сфере защиты наслеления и территорий от чрезвычайных ситуаций техногенного и природного характера</t>
  </si>
  <si>
    <t>О70601</t>
  </si>
  <si>
    <t>выплату помощи семьям с детьми, малообеспе-ченным семьям, инвалидам с детства и детям-инвалидам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</si>
  <si>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 и жилищных субсидий населению на оплату электроэнергии, природного газа, услуг тепло-, водоснабжения и водоотведения, квартплаты, вывозу бытового мусора и жидких нечистот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</si>
  <si>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гражданам, пострадавшим вследствие Чернобыльской катастрофы, и субсидий населению на приобретение твердого и жидкого печного бытового топлива и сжиженного газа</t>
  </si>
  <si>
    <t>предоставление 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пострадавшим, вследствие Чернобыльской катастрофы на оплату услуг связи и прочих, предусмотренных законодательством льгот (кроме льгот на получение лекарств и зубопротезирование, оплату электроэнергии, природного и сжиженного газа, твердого и жидкого печного бытового топлива, услуг тепло-, водоснабжения, водоотведения, квартирной платы, вывозу мусора и жидких нечистот) и компенсацию за льготный проезд  отдельных категорий граждан, всего</t>
  </si>
  <si>
    <t>Наименование административно-территориальных диниц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</si>
</sst>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2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172" fontId="1" fillId="0" borderId="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72" fontId="3" fillId="0" borderId="6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5" xfId="0" applyFont="1" applyBorder="1" applyAlignment="1">
      <alignment horizontal="left" wrapText="1" shrinkToFit="1"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Continuous" vertical="center" wrapText="1"/>
    </xf>
    <xf numFmtId="172" fontId="0" fillId="0" borderId="0" xfId="0" applyNumberFormat="1" applyFill="1" applyAlignment="1">
      <alignment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" fillId="0" borderId="5" xfId="0" applyFon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3" borderId="6" xfId="0" applyFont="1" applyFill="1" applyBorder="1" applyAlignment="1">
      <alignment horizontal="left" vertical="center" wrapText="1"/>
    </xf>
    <xf numFmtId="172" fontId="5" fillId="0" borderId="5" xfId="0" applyNumberFormat="1" applyFont="1" applyFill="1" applyBorder="1" applyAlignment="1">
      <alignment horizontal="center"/>
    </xf>
    <xf numFmtId="172" fontId="5" fillId="0" borderId="5" xfId="0" applyNumberFormat="1" applyFont="1" applyBorder="1" applyAlignment="1" applyProtection="1">
      <alignment horizontal="center"/>
      <protection/>
    </xf>
    <xf numFmtId="173" fontId="15" fillId="0" borderId="5" xfId="0" applyNumberFormat="1" applyFont="1" applyFill="1" applyBorder="1" applyAlignment="1">
      <alignment horizontal="center"/>
    </xf>
    <xf numFmtId="17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172" fontId="13" fillId="0" borderId="6" xfId="0" applyNumberFormat="1" applyFont="1" applyBorder="1" applyAlignment="1">
      <alignment horizontal="center"/>
    </xf>
    <xf numFmtId="17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173" fontId="15" fillId="0" borderId="6" xfId="0" applyNumberFormat="1" applyFont="1" applyFill="1" applyBorder="1" applyAlignment="1">
      <alignment horizontal="center"/>
    </xf>
    <xf numFmtId="0" fontId="14" fillId="0" borderId="9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 applyProtection="1">
      <alignment horizontal="center"/>
      <protection/>
    </xf>
    <xf numFmtId="0" fontId="15" fillId="0" borderId="8" xfId="0" applyFont="1" applyFill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72" fontId="13" fillId="0" borderId="11" xfId="0" applyNumberFormat="1" applyFont="1" applyBorder="1" applyAlignment="1">
      <alignment horizontal="center"/>
    </xf>
    <xf numFmtId="172" fontId="16" fillId="0" borderId="4" xfId="0" applyNumberFormat="1" applyFont="1" applyBorder="1" applyAlignment="1" applyProtection="1">
      <alignment horizontal="center"/>
      <protection/>
    </xf>
    <xf numFmtId="173" fontId="13" fillId="0" borderId="4" xfId="0" applyNumberFormat="1" applyFont="1" applyFill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172" fontId="16" fillId="0" borderId="12" xfId="0" applyNumberFormat="1" applyFont="1" applyFill="1" applyBorder="1" applyAlignment="1">
      <alignment horizontal="center"/>
    </xf>
    <xf numFmtId="172" fontId="16" fillId="0" borderId="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172" fontId="9" fillId="0" borderId="0" xfId="0" applyNumberFormat="1" applyFont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172" fontId="1" fillId="0" borderId="6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wrapText="1"/>
    </xf>
    <xf numFmtId="172" fontId="3" fillId="0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left" wrapText="1" shrinkToFit="1"/>
    </xf>
    <xf numFmtId="172" fontId="1" fillId="0" borderId="5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 shrinkToFit="1"/>
    </xf>
    <xf numFmtId="172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wrapText="1" shrinkToFit="1"/>
    </xf>
    <xf numFmtId="172" fontId="18" fillId="0" borderId="5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 wrapText="1" shrinkToFit="1"/>
    </xf>
    <xf numFmtId="172" fontId="19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 shrinkToFit="1"/>
    </xf>
    <xf numFmtId="172" fontId="4" fillId="0" borderId="0" xfId="0" applyNumberFormat="1" applyFont="1" applyFill="1" applyAlignment="1">
      <alignment horizontal="center"/>
    </xf>
    <xf numFmtId="0" fontId="19" fillId="0" borderId="5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49" fontId="3" fillId="0" borderId="6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right" vertical="top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Continuous" vertical="center" wrapText="1"/>
    </xf>
    <xf numFmtId="49" fontId="3" fillId="0" borderId="5" xfId="0" applyNumberFormat="1" applyFont="1" applyFill="1" applyBorder="1" applyAlignment="1">
      <alignment/>
    </xf>
    <xf numFmtId="49" fontId="3" fillId="0" borderId="5" xfId="0" applyNumberFormat="1" applyFont="1" applyFill="1" applyBorder="1" applyAlignment="1">
      <alignment horizontal="left" vertical="center" wrapText="1"/>
    </xf>
    <xf numFmtId="172" fontId="20" fillId="0" borderId="0" xfId="0" applyNumberFormat="1" applyFont="1" applyAlignment="1">
      <alignment/>
    </xf>
    <xf numFmtId="0" fontId="3" fillId="0" borderId="5" xfId="0" applyFont="1" applyFill="1" applyBorder="1" applyAlignment="1">
      <alignment horizontal="left"/>
    </xf>
    <xf numFmtId="17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1" fillId="4" borderId="6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4" borderId="5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172" fontId="1" fillId="4" borderId="5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wrapText="1" shrinkToFi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9" fontId="12" fillId="0" borderId="24" xfId="0" applyNumberFormat="1" applyFont="1" applyFill="1" applyBorder="1" applyAlignment="1">
      <alignment horizontal="center" vertical="center" wrapText="1"/>
    </xf>
    <xf numFmtId="9" fontId="12" fillId="0" borderId="25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9" fontId="12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9" fontId="12" fillId="0" borderId="8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3" fillId="0" borderId="8" xfId="0" applyNumberFormat="1" applyFont="1" applyFill="1" applyBorder="1" applyAlignment="1">
      <alignment horizontal="center" vertical="center" wrapText="1"/>
    </xf>
    <xf numFmtId="9" fontId="13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36">
      <selection activeCell="H47" sqref="H47"/>
    </sheetView>
  </sheetViews>
  <sheetFormatPr defaultColWidth="9.00390625" defaultRowHeight="12.75"/>
  <cols>
    <col min="1" max="1" width="10.75390625" style="122" customWidth="1"/>
    <col min="2" max="2" width="31.00390625" style="124" customWidth="1"/>
    <col min="3" max="3" width="10.00390625" style="122" customWidth="1"/>
    <col min="4" max="4" width="16.125" style="122" customWidth="1"/>
    <col min="5" max="5" width="9.875" style="122" customWidth="1"/>
    <col min="6" max="6" width="14.75390625" style="122" customWidth="1"/>
    <col min="7" max="16384" width="9.125" style="122" customWidth="1"/>
  </cols>
  <sheetData>
    <row r="1" spans="2:5" ht="12.75">
      <c r="B1" s="122"/>
      <c r="E1" s="123" t="s">
        <v>201</v>
      </c>
    </row>
    <row r="2" ht="12.75">
      <c r="E2" s="123" t="s">
        <v>1</v>
      </c>
    </row>
    <row r="3" spans="5:6" ht="14.25" customHeight="1">
      <c r="E3" s="194"/>
      <c r="F3" s="194"/>
    </row>
    <row r="4" ht="3.75" customHeight="1" hidden="1"/>
    <row r="5" spans="3:6" ht="15" customHeight="1">
      <c r="C5" s="125" t="s">
        <v>202</v>
      </c>
      <c r="D5" s="126"/>
      <c r="E5" s="126"/>
      <c r="F5" s="126"/>
    </row>
    <row r="6" ht="12.75" customHeight="1">
      <c r="F6" s="127" t="s">
        <v>251</v>
      </c>
    </row>
    <row r="7" ht="12.75" thickBot="1"/>
    <row r="8" ht="12" customHeight="1" hidden="1"/>
    <row r="9" spans="1:6" ht="13.5" thickBot="1">
      <c r="A9" s="195" t="s">
        <v>203</v>
      </c>
      <c r="B9" s="197" t="s">
        <v>204</v>
      </c>
      <c r="C9" s="199" t="s">
        <v>205</v>
      </c>
      <c r="D9" s="128" t="s">
        <v>206</v>
      </c>
      <c r="E9" s="129"/>
      <c r="F9" s="201" t="s">
        <v>9</v>
      </c>
    </row>
    <row r="10" spans="1:6" ht="39" thickBot="1">
      <c r="A10" s="196"/>
      <c r="B10" s="198"/>
      <c r="C10" s="200"/>
      <c r="D10" s="130" t="s">
        <v>9</v>
      </c>
      <c r="E10" s="131" t="s">
        <v>207</v>
      </c>
      <c r="F10" s="202"/>
    </row>
    <row r="11" spans="1:6" ht="13.5" thickBot="1">
      <c r="A11" s="132">
        <v>1</v>
      </c>
      <c r="B11" s="133">
        <v>2</v>
      </c>
      <c r="C11" s="134">
        <v>3</v>
      </c>
      <c r="D11" s="134">
        <v>4</v>
      </c>
      <c r="E11" s="134">
        <v>5</v>
      </c>
      <c r="F11" s="134" t="s">
        <v>208</v>
      </c>
    </row>
    <row r="12" spans="1:7" s="139" customFormat="1" ht="12.75">
      <c r="A12" s="74">
        <v>10000000</v>
      </c>
      <c r="B12" s="135" t="s">
        <v>209</v>
      </c>
      <c r="C12" s="136">
        <f>C13+C19+C21</f>
        <v>443814.3</v>
      </c>
      <c r="D12" s="136">
        <f>D17+D21</f>
        <v>29400</v>
      </c>
      <c r="E12" s="136" t="s">
        <v>210</v>
      </c>
      <c r="F12" s="137">
        <f>C12+D12</f>
        <v>473214.3</v>
      </c>
      <c r="G12" s="138"/>
    </row>
    <row r="13" spans="1:6" ht="38.25">
      <c r="A13" s="140">
        <v>11000000</v>
      </c>
      <c r="B13" s="43" t="s">
        <v>211</v>
      </c>
      <c r="C13" s="141">
        <f>C14+C15</f>
        <v>359082.3</v>
      </c>
      <c r="D13" s="141" t="s">
        <v>210</v>
      </c>
      <c r="E13" s="141" t="s">
        <v>210</v>
      </c>
      <c r="F13" s="141">
        <f>F14+F15</f>
        <v>359082.3</v>
      </c>
    </row>
    <row r="14" spans="1:6" ht="12.75">
      <c r="A14" s="140">
        <v>11010000</v>
      </c>
      <c r="B14" s="43" t="s">
        <v>212</v>
      </c>
      <c r="C14" s="142">
        <v>358662.3</v>
      </c>
      <c r="D14" s="141" t="s">
        <v>210</v>
      </c>
      <c r="E14" s="141" t="s">
        <v>210</v>
      </c>
      <c r="F14" s="141">
        <f>C14</f>
        <v>358662.3</v>
      </c>
    </row>
    <row r="15" spans="1:6" ht="12.75">
      <c r="A15" s="140">
        <v>11020000</v>
      </c>
      <c r="B15" s="43" t="s">
        <v>213</v>
      </c>
      <c r="C15" s="141">
        <f>C16</f>
        <v>420</v>
      </c>
      <c r="D15" s="141" t="s">
        <v>210</v>
      </c>
      <c r="E15" s="141" t="s">
        <v>210</v>
      </c>
      <c r="F15" s="141">
        <f>C15</f>
        <v>420</v>
      </c>
    </row>
    <row r="16" spans="1:6" ht="38.25">
      <c r="A16" s="140">
        <v>11020200</v>
      </c>
      <c r="B16" s="43" t="s">
        <v>214</v>
      </c>
      <c r="C16" s="142">
        <v>420</v>
      </c>
      <c r="D16" s="141" t="s">
        <v>210</v>
      </c>
      <c r="E16" s="141" t="s">
        <v>210</v>
      </c>
      <c r="F16" s="141">
        <f>C16</f>
        <v>420</v>
      </c>
    </row>
    <row r="17" spans="1:6" ht="12.75">
      <c r="A17" s="140">
        <v>12000000</v>
      </c>
      <c r="B17" s="43" t="s">
        <v>215</v>
      </c>
      <c r="C17" s="141" t="s">
        <v>210</v>
      </c>
      <c r="D17" s="141">
        <f>D18</f>
        <v>28100</v>
      </c>
      <c r="E17" s="141" t="s">
        <v>210</v>
      </c>
      <c r="F17" s="141">
        <f>F18</f>
        <v>28100</v>
      </c>
    </row>
    <row r="18" spans="1:6" ht="38.25">
      <c r="A18" s="140">
        <v>12020000</v>
      </c>
      <c r="B18" s="43" t="s">
        <v>216</v>
      </c>
      <c r="C18" s="141" t="s">
        <v>210</v>
      </c>
      <c r="D18" s="142">
        <v>28100</v>
      </c>
      <c r="E18" s="141" t="s">
        <v>210</v>
      </c>
      <c r="F18" s="141">
        <v>28100</v>
      </c>
    </row>
    <row r="19" spans="1:6" ht="25.5">
      <c r="A19" s="140">
        <v>13000000</v>
      </c>
      <c r="B19" s="43" t="s">
        <v>217</v>
      </c>
      <c r="C19" s="141">
        <f>C20</f>
        <v>66250</v>
      </c>
      <c r="D19" s="141" t="s">
        <v>210</v>
      </c>
      <c r="E19" s="141" t="s">
        <v>210</v>
      </c>
      <c r="F19" s="141">
        <f>F20</f>
        <v>66250</v>
      </c>
    </row>
    <row r="20" spans="1:6" ht="12.75">
      <c r="A20" s="140">
        <v>13050000</v>
      </c>
      <c r="B20" s="43" t="s">
        <v>218</v>
      </c>
      <c r="C20" s="142">
        <v>66250</v>
      </c>
      <c r="D20" s="141" t="s">
        <v>210</v>
      </c>
      <c r="E20" s="141" t="s">
        <v>210</v>
      </c>
      <c r="F20" s="141">
        <v>66250</v>
      </c>
    </row>
    <row r="21" spans="1:6" ht="13.5" customHeight="1">
      <c r="A21" s="140">
        <v>14000000</v>
      </c>
      <c r="B21" s="43" t="s">
        <v>219</v>
      </c>
      <c r="C21" s="141">
        <f>C22+C23+C24</f>
        <v>18482</v>
      </c>
      <c r="D21" s="141">
        <f>D25</f>
        <v>1300</v>
      </c>
      <c r="E21" s="141" t="s">
        <v>210</v>
      </c>
      <c r="F21" s="141">
        <f>C21+D21</f>
        <v>19782</v>
      </c>
    </row>
    <row r="22" spans="1:6" ht="25.5">
      <c r="A22" s="140">
        <v>14060200</v>
      </c>
      <c r="B22" s="43" t="s">
        <v>220</v>
      </c>
      <c r="C22" s="142">
        <v>460</v>
      </c>
      <c r="D22" s="141" t="s">
        <v>210</v>
      </c>
      <c r="E22" s="141" t="s">
        <v>210</v>
      </c>
      <c r="F22" s="141">
        <f>C22</f>
        <v>460</v>
      </c>
    </row>
    <row r="23" spans="1:6" ht="38.25">
      <c r="A23" s="140">
        <v>14060300</v>
      </c>
      <c r="B23" s="43" t="s">
        <v>221</v>
      </c>
      <c r="C23" s="142">
        <v>22</v>
      </c>
      <c r="D23" s="141" t="s">
        <v>210</v>
      </c>
      <c r="E23" s="141" t="s">
        <v>210</v>
      </c>
      <c r="F23" s="141">
        <f>C23</f>
        <v>22</v>
      </c>
    </row>
    <row r="24" spans="1:6" ht="38.25">
      <c r="A24" s="140">
        <v>14061100</v>
      </c>
      <c r="B24" s="43" t="s">
        <v>222</v>
      </c>
      <c r="C24" s="142">
        <v>18000</v>
      </c>
      <c r="D24" s="141" t="s">
        <v>210</v>
      </c>
      <c r="E24" s="141" t="s">
        <v>210</v>
      </c>
      <c r="F24" s="141">
        <f>C24</f>
        <v>18000</v>
      </c>
    </row>
    <row r="25" spans="1:6" ht="38.25">
      <c r="A25" s="140">
        <v>14070000</v>
      </c>
      <c r="B25" s="43" t="s">
        <v>223</v>
      </c>
      <c r="C25" s="141" t="s">
        <v>210</v>
      </c>
      <c r="D25" s="141">
        <f>D26</f>
        <v>1300</v>
      </c>
      <c r="E25" s="141" t="s">
        <v>210</v>
      </c>
      <c r="F25" s="141">
        <f>F26</f>
        <v>1300</v>
      </c>
    </row>
    <row r="26" spans="1:6" ht="63.75">
      <c r="A26" s="140">
        <v>14071500</v>
      </c>
      <c r="B26" s="43" t="s">
        <v>224</v>
      </c>
      <c r="C26" s="141" t="s">
        <v>210</v>
      </c>
      <c r="D26" s="142">
        <v>1300</v>
      </c>
      <c r="E26" s="141" t="s">
        <v>210</v>
      </c>
      <c r="F26" s="141">
        <f>D26</f>
        <v>1300</v>
      </c>
    </row>
    <row r="27" spans="1:6" s="139" customFormat="1" ht="12.75">
      <c r="A27" s="74">
        <v>20000000</v>
      </c>
      <c r="B27" s="135" t="s">
        <v>225</v>
      </c>
      <c r="C27" s="136">
        <f>C28+C31+C33+C36</f>
        <v>27358.4</v>
      </c>
      <c r="D27" s="136">
        <f>D30+D40</f>
        <v>20314.3</v>
      </c>
      <c r="E27" s="136" t="s">
        <v>210</v>
      </c>
      <c r="F27" s="136">
        <f>C27+D27</f>
        <v>47672.7</v>
      </c>
    </row>
    <row r="28" spans="1:6" ht="25.5">
      <c r="A28" s="140">
        <v>21000000</v>
      </c>
      <c r="B28" s="43" t="s">
        <v>226</v>
      </c>
      <c r="C28" s="141">
        <f>C29</f>
        <v>26362.4</v>
      </c>
      <c r="D28" s="141" t="s">
        <v>210</v>
      </c>
      <c r="E28" s="141" t="s">
        <v>210</v>
      </c>
      <c r="F28" s="141">
        <f>C28</f>
        <v>26362.4</v>
      </c>
    </row>
    <row r="29" spans="1:6" ht="51">
      <c r="A29" s="140">
        <v>21040000</v>
      </c>
      <c r="B29" s="43" t="s">
        <v>227</v>
      </c>
      <c r="C29" s="141">
        <f>25223.3+0.4+38.7+2500-1000-400</f>
        <v>26362.4</v>
      </c>
      <c r="D29" s="141" t="s">
        <v>210</v>
      </c>
      <c r="E29" s="141" t="s">
        <v>210</v>
      </c>
      <c r="F29" s="141">
        <f>C29</f>
        <v>26362.4</v>
      </c>
    </row>
    <row r="30" spans="1:6" ht="38.25">
      <c r="A30" s="140">
        <v>21110000</v>
      </c>
      <c r="B30" s="43" t="s">
        <v>228</v>
      </c>
      <c r="C30" s="141" t="s">
        <v>210</v>
      </c>
      <c r="D30" s="141">
        <v>665.4</v>
      </c>
      <c r="E30" s="141" t="s">
        <v>210</v>
      </c>
      <c r="F30" s="141">
        <f>D30</f>
        <v>665.4</v>
      </c>
    </row>
    <row r="31" spans="1:6" ht="51">
      <c r="A31" s="140">
        <v>22000000</v>
      </c>
      <c r="B31" s="43" t="s">
        <v>229</v>
      </c>
      <c r="C31" s="141">
        <f>C32</f>
        <v>750</v>
      </c>
      <c r="D31" s="141" t="s">
        <v>210</v>
      </c>
      <c r="E31" s="141" t="s">
        <v>210</v>
      </c>
      <c r="F31" s="141">
        <f>C31</f>
        <v>750</v>
      </c>
    </row>
    <row r="32" spans="1:6" ht="38.25" customHeight="1">
      <c r="A32" s="140">
        <v>22080000</v>
      </c>
      <c r="B32" s="143" t="s">
        <v>230</v>
      </c>
      <c r="C32" s="142">
        <v>750</v>
      </c>
      <c r="D32" s="141" t="s">
        <v>210</v>
      </c>
      <c r="E32" s="141" t="s">
        <v>210</v>
      </c>
      <c r="F32" s="141">
        <f>C32</f>
        <v>750</v>
      </c>
    </row>
    <row r="33" spans="1:6" ht="25.5">
      <c r="A33" s="140">
        <v>23000000</v>
      </c>
      <c r="B33" s="43" t="s">
        <v>231</v>
      </c>
      <c r="C33" s="141">
        <f>C35</f>
        <v>40</v>
      </c>
      <c r="D33" s="141" t="s">
        <v>210</v>
      </c>
      <c r="E33" s="141" t="s">
        <v>210</v>
      </c>
      <c r="F33" s="141">
        <f>C33</f>
        <v>40</v>
      </c>
    </row>
    <row r="34" spans="1:6" ht="127.5" hidden="1">
      <c r="A34" s="140">
        <v>23020000</v>
      </c>
      <c r="B34" s="43" t="s">
        <v>244</v>
      </c>
      <c r="C34" s="144" t="s">
        <v>210</v>
      </c>
      <c r="D34" s="144" t="s">
        <v>210</v>
      </c>
      <c r="E34" s="144" t="s">
        <v>210</v>
      </c>
      <c r="F34" s="144" t="s">
        <v>210</v>
      </c>
    </row>
    <row r="35" spans="1:6" ht="25.5">
      <c r="A35" s="140">
        <v>23030000</v>
      </c>
      <c r="B35" s="43" t="s">
        <v>232</v>
      </c>
      <c r="C35" s="142">
        <v>40</v>
      </c>
      <c r="D35" s="141" t="s">
        <v>210</v>
      </c>
      <c r="E35" s="141" t="s">
        <v>210</v>
      </c>
      <c r="F35" s="141">
        <f>C35</f>
        <v>40</v>
      </c>
    </row>
    <row r="36" spans="1:6" ht="12.75">
      <c r="A36" s="140">
        <v>24000000</v>
      </c>
      <c r="B36" s="43" t="s">
        <v>233</v>
      </c>
      <c r="C36" s="142">
        <f>C39</f>
        <v>206</v>
      </c>
      <c r="D36" s="141" t="s">
        <v>210</v>
      </c>
      <c r="E36" s="141" t="s">
        <v>210</v>
      </c>
      <c r="F36" s="141">
        <f>C36</f>
        <v>206</v>
      </c>
    </row>
    <row r="37" spans="1:6" ht="12.75" hidden="1">
      <c r="A37" s="140"/>
      <c r="B37" s="43"/>
      <c r="C37" s="141">
        <v>0</v>
      </c>
      <c r="D37" s="141" t="s">
        <v>210</v>
      </c>
      <c r="E37" s="141" t="s">
        <v>210</v>
      </c>
      <c r="F37" s="141">
        <v>0</v>
      </c>
    </row>
    <row r="38" spans="1:6" ht="63.75" hidden="1">
      <c r="A38" s="140">
        <v>24030000</v>
      </c>
      <c r="B38" s="43" t="s">
        <v>245</v>
      </c>
      <c r="C38" s="144" t="s">
        <v>210</v>
      </c>
      <c r="D38" s="144" t="s">
        <v>210</v>
      </c>
      <c r="E38" s="144" t="s">
        <v>210</v>
      </c>
      <c r="F38" s="144" t="s">
        <v>210</v>
      </c>
    </row>
    <row r="39" spans="1:6" ht="12.75">
      <c r="A39" s="140">
        <v>24060300</v>
      </c>
      <c r="B39" s="43" t="s">
        <v>234</v>
      </c>
      <c r="C39" s="141">
        <v>206</v>
      </c>
      <c r="D39" s="141" t="s">
        <v>210</v>
      </c>
      <c r="E39" s="141" t="s">
        <v>210</v>
      </c>
      <c r="F39" s="141">
        <f>C39</f>
        <v>206</v>
      </c>
    </row>
    <row r="40" spans="1:6" ht="25.5">
      <c r="A40" s="140">
        <v>25000000</v>
      </c>
      <c r="B40" s="43" t="s">
        <v>235</v>
      </c>
      <c r="C40" s="141" t="s">
        <v>210</v>
      </c>
      <c r="D40" s="142">
        <f>19387.1+197+64.8</f>
        <v>19648.899999999998</v>
      </c>
      <c r="E40" s="141" t="s">
        <v>210</v>
      </c>
      <c r="F40" s="141">
        <f>D40</f>
        <v>19648.899999999998</v>
      </c>
    </row>
    <row r="41" spans="1:6" ht="63.75">
      <c r="A41" s="140">
        <v>31030000</v>
      </c>
      <c r="B41" s="43" t="s">
        <v>236</v>
      </c>
      <c r="C41" s="141" t="s">
        <v>210</v>
      </c>
      <c r="D41" s="142">
        <v>1000</v>
      </c>
      <c r="E41" s="142">
        <f>D41</f>
        <v>1000</v>
      </c>
      <c r="F41" s="141">
        <f>D41</f>
        <v>1000</v>
      </c>
    </row>
    <row r="42" spans="1:6" ht="12.75">
      <c r="A42" s="140">
        <v>50000000</v>
      </c>
      <c r="B42" s="43" t="s">
        <v>69</v>
      </c>
      <c r="C42" s="141" t="s">
        <v>210</v>
      </c>
      <c r="D42" s="141">
        <f>D43</f>
        <v>38000</v>
      </c>
      <c r="E42" s="141" t="s">
        <v>210</v>
      </c>
      <c r="F42" s="141">
        <f>D42</f>
        <v>38000</v>
      </c>
    </row>
    <row r="43" spans="1:6" ht="25.5">
      <c r="A43" s="140">
        <v>50080000</v>
      </c>
      <c r="B43" s="43" t="s">
        <v>237</v>
      </c>
      <c r="C43" s="141" t="s">
        <v>210</v>
      </c>
      <c r="D43" s="142">
        <v>38000</v>
      </c>
      <c r="E43" s="141" t="s">
        <v>210</v>
      </c>
      <c r="F43" s="141">
        <f>D43</f>
        <v>38000</v>
      </c>
    </row>
    <row r="44" spans="1:6" s="149" customFormat="1" ht="12.75">
      <c r="A44" s="145"/>
      <c r="B44" s="146" t="s">
        <v>238</v>
      </c>
      <c r="C44" s="147">
        <f>C12+C27</f>
        <v>471172.7</v>
      </c>
      <c r="D44" s="147">
        <f>D12+D27+D41+D42</f>
        <v>88714.3</v>
      </c>
      <c r="E44" s="148">
        <f>E41</f>
        <v>1000</v>
      </c>
      <c r="F44" s="148">
        <f>C44+D44</f>
        <v>559887</v>
      </c>
    </row>
    <row r="45" spans="1:6" s="149" customFormat="1" ht="12.75">
      <c r="A45" s="145"/>
      <c r="B45" s="146"/>
      <c r="C45" s="147"/>
      <c r="D45" s="147"/>
      <c r="E45" s="148"/>
      <c r="F45" s="148"/>
    </row>
    <row r="46" spans="1:6" ht="12.75">
      <c r="A46" s="145">
        <v>40000000</v>
      </c>
      <c r="B46" s="146" t="s">
        <v>239</v>
      </c>
      <c r="C46" s="148">
        <f>C47+C48</f>
        <v>160791</v>
      </c>
      <c r="D46" s="148">
        <f>D48+D51</f>
        <v>60932.7</v>
      </c>
      <c r="E46" s="148">
        <f>E48+E51</f>
        <v>60932.7</v>
      </c>
      <c r="F46" s="148">
        <f>C46+D46</f>
        <v>221723.7</v>
      </c>
    </row>
    <row r="47" spans="1:6" ht="90">
      <c r="A47" s="150">
        <v>41020600</v>
      </c>
      <c r="B47" s="135" t="s">
        <v>78</v>
      </c>
      <c r="C47" s="152">
        <v>29135.3</v>
      </c>
      <c r="D47" s="152" t="s">
        <v>210</v>
      </c>
      <c r="E47" s="152" t="s">
        <v>210</v>
      </c>
      <c r="F47" s="152">
        <f>C47</f>
        <v>29135.3</v>
      </c>
    </row>
    <row r="48" spans="1:6" ht="13.5">
      <c r="A48" s="150">
        <v>41030000</v>
      </c>
      <c r="B48" s="151" t="s">
        <v>240</v>
      </c>
      <c r="C48" s="152">
        <f>C49+C50</f>
        <v>131655.7</v>
      </c>
      <c r="D48" s="152">
        <f>D49</f>
        <v>0</v>
      </c>
      <c r="E48" s="152">
        <f>E49</f>
        <v>0</v>
      </c>
      <c r="F48" s="152">
        <f>C48+D48</f>
        <v>131655.7</v>
      </c>
    </row>
    <row r="49" spans="1:6" ht="12.75">
      <c r="A49" s="140">
        <v>41033000</v>
      </c>
      <c r="B49" s="43" t="s">
        <v>246</v>
      </c>
      <c r="C49" s="136">
        <v>124963</v>
      </c>
      <c r="D49" s="141"/>
      <c r="E49" s="141"/>
      <c r="F49" s="141">
        <f>C49+D49</f>
        <v>124963</v>
      </c>
    </row>
    <row r="50" spans="1:7" s="139" customFormat="1" ht="52.5" customHeight="1">
      <c r="A50" s="111">
        <v>41030700</v>
      </c>
      <c r="B50" s="153" t="s">
        <v>241</v>
      </c>
      <c r="C50" s="136">
        <v>6692.7</v>
      </c>
      <c r="D50" s="136" t="s">
        <v>210</v>
      </c>
      <c r="E50" s="136" t="s">
        <v>210</v>
      </c>
      <c r="F50" s="136">
        <f>C50</f>
        <v>6692.7</v>
      </c>
      <c r="G50" s="154"/>
    </row>
    <row r="51" spans="1:6" ht="45" customHeight="1">
      <c r="A51" s="155">
        <v>43010000</v>
      </c>
      <c r="B51" s="151" t="s">
        <v>242</v>
      </c>
      <c r="C51" s="152" t="s">
        <v>210</v>
      </c>
      <c r="D51" s="152">
        <f>60032.7+900</f>
        <v>60932.7</v>
      </c>
      <c r="E51" s="152">
        <f>60032.7+900</f>
        <v>60932.7</v>
      </c>
      <c r="F51" s="152">
        <f>D51</f>
        <v>60932.7</v>
      </c>
    </row>
    <row r="52" spans="1:6" s="149" customFormat="1" ht="12.75">
      <c r="A52" s="145"/>
      <c r="B52" s="146" t="s">
        <v>243</v>
      </c>
      <c r="C52" s="148">
        <f>C44+C46</f>
        <v>631963.7</v>
      </c>
      <c r="D52" s="148">
        <f>D44+D46</f>
        <v>149647</v>
      </c>
      <c r="E52" s="148">
        <f>E46+E44</f>
        <v>61932.7</v>
      </c>
      <c r="F52" s="148">
        <f>C52+D52</f>
        <v>781610.7</v>
      </c>
    </row>
    <row r="54" spans="3:6" ht="12">
      <c r="C54" s="173">
        <f>C52-'№2'!C60</f>
        <v>0</v>
      </c>
      <c r="D54" s="173">
        <f>D52-'№2'!H60</f>
        <v>0</v>
      </c>
      <c r="E54" s="174">
        <f>E52-'№2'!I60</f>
        <v>0</v>
      </c>
      <c r="F54" s="174">
        <f>F52-'№2'!K60</f>
        <v>0</v>
      </c>
    </row>
  </sheetData>
  <mergeCells count="5">
    <mergeCell ref="E3:F3"/>
    <mergeCell ref="A9:A10"/>
    <mergeCell ref="B9:B10"/>
    <mergeCell ref="C9:C10"/>
    <mergeCell ref="F9:F10"/>
  </mergeCells>
  <printOptions/>
  <pageMargins left="0.67" right="0.37" top="0.36" bottom="0.48" header="0.31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"/>
  <sheetViews>
    <sheetView view="pageBreakPreview" zoomScale="75" zoomScaleNormal="80" zoomScaleSheetLayoutView="75" workbookViewId="0" topLeftCell="A46">
      <selection activeCell="B58" sqref="B58"/>
    </sheetView>
  </sheetViews>
  <sheetFormatPr defaultColWidth="9.00390625" defaultRowHeight="12.75"/>
  <cols>
    <col min="1" max="1" width="8.125" style="1" customWidth="1"/>
    <col min="2" max="2" width="28.125" style="2" customWidth="1"/>
    <col min="3" max="3" width="9.75390625" style="3" customWidth="1"/>
    <col min="4" max="4" width="8.875" style="3" customWidth="1"/>
    <col min="5" max="5" width="9.125" style="3" customWidth="1"/>
    <col min="6" max="6" width="10.00390625" style="3" customWidth="1"/>
    <col min="7" max="7" width="0" style="3" hidden="1" customWidth="1"/>
    <col min="8" max="8" width="10.875" style="3" customWidth="1"/>
    <col min="9" max="9" width="8.625" style="3" customWidth="1"/>
    <col min="10" max="10" width="0" style="3" hidden="1" customWidth="1"/>
    <col min="11" max="11" width="10.25390625" style="3" customWidth="1"/>
    <col min="12" max="12" width="10.75390625" style="3" customWidth="1"/>
    <col min="13" max="16384" width="8.875" style="3" customWidth="1"/>
  </cols>
  <sheetData>
    <row r="1" spans="8:10" ht="12" customHeight="1">
      <c r="H1" s="203" t="s">
        <v>0</v>
      </c>
      <c r="I1" s="203"/>
      <c r="J1" s="203"/>
    </row>
    <row r="2" spans="8:10" ht="16.5" customHeight="1">
      <c r="H2" s="5" t="s">
        <v>1</v>
      </c>
      <c r="I2" s="5"/>
      <c r="J2" s="5"/>
    </row>
    <row r="3" spans="8:10" ht="12.75">
      <c r="H3" s="6"/>
      <c r="I3" s="6"/>
      <c r="J3" s="6"/>
    </row>
    <row r="5" spans="2:8" ht="13.5" customHeight="1">
      <c r="B5" s="1"/>
      <c r="C5" s="7"/>
      <c r="D5" s="7"/>
      <c r="E5" s="7"/>
      <c r="F5" s="7"/>
      <c r="G5" s="7"/>
      <c r="H5" s="7"/>
    </row>
    <row r="6" spans="1:10" ht="15.75">
      <c r="A6" s="204" t="s">
        <v>249</v>
      </c>
      <c r="B6" s="204"/>
      <c r="C6" s="204"/>
      <c r="D6" s="204"/>
      <c r="E6" s="204"/>
      <c r="F6" s="204"/>
      <c r="G6" s="204"/>
      <c r="H6" s="204"/>
      <c r="I6" s="8"/>
      <c r="J6" s="8"/>
    </row>
    <row r="7" spans="1:12" ht="15" customHeight="1">
      <c r="A7" s="204" t="s">
        <v>2</v>
      </c>
      <c r="B7" s="204"/>
      <c r="C7" s="204"/>
      <c r="D7" s="204"/>
      <c r="E7" s="204"/>
      <c r="F7" s="204"/>
      <c r="G7" s="204"/>
      <c r="H7" s="204"/>
      <c r="I7" s="9"/>
      <c r="J7" s="9"/>
      <c r="K7" s="10"/>
      <c r="L7" s="10"/>
    </row>
    <row r="8" spans="6:12" ht="13.5" thickBot="1">
      <c r="F8" s="11"/>
      <c r="G8" s="11"/>
      <c r="H8" s="3" t="s">
        <v>251</v>
      </c>
      <c r="I8" s="12"/>
      <c r="J8" s="13" t="s">
        <v>3</v>
      </c>
      <c r="L8" s="10"/>
    </row>
    <row r="9" spans="1:12" ht="25.5" customHeight="1" thickBot="1">
      <c r="A9" s="205" t="s">
        <v>4</v>
      </c>
      <c r="B9" s="205" t="s">
        <v>5</v>
      </c>
      <c r="C9" s="208" t="s">
        <v>6</v>
      </c>
      <c r="D9" s="209"/>
      <c r="E9" s="209"/>
      <c r="F9" s="209"/>
      <c r="G9" s="210"/>
      <c r="H9" s="211" t="s">
        <v>7</v>
      </c>
      <c r="I9" s="212"/>
      <c r="J9" s="213"/>
      <c r="K9" s="205" t="s">
        <v>8</v>
      </c>
      <c r="L9" s="14"/>
    </row>
    <row r="10" spans="1:12" ht="24" customHeight="1" thickBot="1">
      <c r="A10" s="206"/>
      <c r="B10" s="206"/>
      <c r="C10" s="214" t="s">
        <v>9</v>
      </c>
      <c r="D10" s="214" t="s">
        <v>10</v>
      </c>
      <c r="E10" s="189"/>
      <c r="F10" s="189"/>
      <c r="G10" s="190"/>
      <c r="H10" s="188" t="s">
        <v>9</v>
      </c>
      <c r="I10" s="15" t="s">
        <v>11</v>
      </c>
      <c r="J10" s="191" t="s">
        <v>12</v>
      </c>
      <c r="K10" s="206"/>
      <c r="L10" s="14"/>
    </row>
    <row r="11" spans="1:12" ht="98.25" customHeight="1" thickBot="1">
      <c r="A11" s="207"/>
      <c r="B11" s="206"/>
      <c r="C11" s="188"/>
      <c r="D11" s="16" t="s">
        <v>13</v>
      </c>
      <c r="E11" s="17" t="s">
        <v>14</v>
      </c>
      <c r="F11" s="17" t="s">
        <v>15</v>
      </c>
      <c r="G11" s="18" t="s">
        <v>16</v>
      </c>
      <c r="H11" s="188"/>
      <c r="I11" s="17" t="s">
        <v>17</v>
      </c>
      <c r="J11" s="192"/>
      <c r="K11" s="207"/>
      <c r="L11" s="14"/>
    </row>
    <row r="12" spans="1:12" ht="13.5" thickBot="1">
      <c r="A12" s="19">
        <v>1</v>
      </c>
      <c r="B12" s="19">
        <v>2</v>
      </c>
      <c r="C12" s="20">
        <v>3</v>
      </c>
      <c r="D12" s="20">
        <v>4</v>
      </c>
      <c r="E12" s="20">
        <v>5</v>
      </c>
      <c r="F12" s="20">
        <v>6</v>
      </c>
      <c r="G12" s="21">
        <v>7</v>
      </c>
      <c r="H12" s="20">
        <v>8</v>
      </c>
      <c r="I12" s="20">
        <v>9</v>
      </c>
      <c r="J12" s="21">
        <v>10</v>
      </c>
      <c r="K12" s="20">
        <v>11</v>
      </c>
      <c r="L12" s="10"/>
    </row>
    <row r="13" spans="1:12" s="23" customFormat="1" ht="15.75" customHeight="1">
      <c r="A13" s="160" t="s">
        <v>18</v>
      </c>
      <c r="B13" s="161" t="s">
        <v>19</v>
      </c>
      <c r="C13" s="115">
        <f>C14</f>
        <v>3768.8</v>
      </c>
      <c r="D13" s="115">
        <f aca="true" t="shared" si="0" ref="D13:J13">D14</f>
        <v>539.7</v>
      </c>
      <c r="E13" s="115">
        <f t="shared" si="0"/>
        <v>991.6</v>
      </c>
      <c r="F13" s="115">
        <f>3768.8-D13-E13</f>
        <v>2237.5000000000005</v>
      </c>
      <c r="G13" s="115">
        <f t="shared" si="0"/>
        <v>0</v>
      </c>
      <c r="H13" s="115">
        <f t="shared" si="0"/>
        <v>0</v>
      </c>
      <c r="I13" s="115">
        <f t="shared" si="0"/>
        <v>0</v>
      </c>
      <c r="J13" s="115">
        <f t="shared" si="0"/>
        <v>0</v>
      </c>
      <c r="K13" s="115">
        <f>C13+H13</f>
        <v>3768.8</v>
      </c>
      <c r="L13" s="22"/>
    </row>
    <row r="14" spans="1:13" ht="28.5" customHeight="1">
      <c r="A14" s="112" t="s">
        <v>20</v>
      </c>
      <c r="B14" s="25" t="s">
        <v>21</v>
      </c>
      <c r="C14" s="114">
        <f>D14+E14+F14+G14</f>
        <v>3768.8</v>
      </c>
      <c r="D14" s="114">
        <v>539.7</v>
      </c>
      <c r="E14" s="114">
        <v>991.6</v>
      </c>
      <c r="F14" s="114">
        <v>2237.5</v>
      </c>
      <c r="G14" s="114"/>
      <c r="H14" s="114"/>
      <c r="I14" s="114"/>
      <c r="J14" s="114"/>
      <c r="K14" s="114">
        <f aca="true" t="shared" si="1" ref="K14:K55">C14+H14</f>
        <v>3768.8</v>
      </c>
      <c r="L14" s="10"/>
      <c r="M14" s="27"/>
    </row>
    <row r="15" spans="1:13" ht="42" customHeight="1">
      <c r="A15" s="120" t="s">
        <v>22</v>
      </c>
      <c r="B15" s="36" t="s">
        <v>23</v>
      </c>
      <c r="C15" s="115">
        <f aca="true" t="shared" si="2" ref="C15:I15">C16</f>
        <v>3300</v>
      </c>
      <c r="D15" s="115">
        <f t="shared" si="2"/>
        <v>0</v>
      </c>
      <c r="E15" s="115">
        <f t="shared" si="2"/>
        <v>0</v>
      </c>
      <c r="F15" s="115">
        <f t="shared" si="2"/>
        <v>3300</v>
      </c>
      <c r="G15" s="115">
        <f t="shared" si="2"/>
        <v>0</v>
      </c>
      <c r="H15" s="115">
        <f t="shared" si="2"/>
        <v>0</v>
      </c>
      <c r="I15" s="115">
        <f t="shared" si="2"/>
        <v>0</v>
      </c>
      <c r="J15" s="115"/>
      <c r="K15" s="115">
        <f t="shared" si="1"/>
        <v>3300</v>
      </c>
      <c r="L15" s="10"/>
      <c r="M15" s="27"/>
    </row>
    <row r="16" spans="1:13" ht="30" customHeight="1">
      <c r="A16" s="112" t="s">
        <v>24</v>
      </c>
      <c r="B16" s="156" t="s">
        <v>25</v>
      </c>
      <c r="C16" s="114">
        <f>D16+E16+F16</f>
        <v>3300</v>
      </c>
      <c r="D16" s="114"/>
      <c r="E16" s="114"/>
      <c r="F16" s="114">
        <f>4200-900</f>
        <v>3300</v>
      </c>
      <c r="G16" s="114"/>
      <c r="H16" s="114"/>
      <c r="I16" s="114"/>
      <c r="J16" s="114"/>
      <c r="K16" s="114">
        <f t="shared" si="1"/>
        <v>3300</v>
      </c>
      <c r="L16" s="10"/>
      <c r="M16" s="27"/>
    </row>
    <row r="17" spans="1:12" s="27" customFormat="1" ht="18" customHeight="1">
      <c r="A17" s="120" t="s">
        <v>26</v>
      </c>
      <c r="B17" s="162" t="s">
        <v>27</v>
      </c>
      <c r="C17" s="115">
        <f>D17+E17+F17</f>
        <v>95140.8</v>
      </c>
      <c r="D17" s="115">
        <v>41584.4</v>
      </c>
      <c r="E17" s="115">
        <v>9610</v>
      </c>
      <c r="F17" s="115">
        <f>43696.4+250</f>
        <v>43946.4</v>
      </c>
      <c r="G17" s="115"/>
      <c r="H17" s="115">
        <f>2903.6+266.6+891.8+197+64.8</f>
        <v>4323.8</v>
      </c>
      <c r="I17" s="115"/>
      <c r="J17" s="115"/>
      <c r="K17" s="115">
        <f t="shared" si="1"/>
        <v>99464.6</v>
      </c>
      <c r="L17" s="29"/>
    </row>
    <row r="18" spans="1:12" s="27" customFormat="1" ht="20.25" customHeight="1">
      <c r="A18" s="120" t="s">
        <v>28</v>
      </c>
      <c r="B18" s="162" t="s">
        <v>29</v>
      </c>
      <c r="C18" s="115">
        <f>D18+E18+F18</f>
        <v>208043.8</v>
      </c>
      <c r="D18" s="115">
        <v>87906.8</v>
      </c>
      <c r="E18" s="115">
        <v>17357.2</v>
      </c>
      <c r="F18" s="115">
        <f>101629.8+1000+150</f>
        <v>102779.8</v>
      </c>
      <c r="G18" s="115"/>
      <c r="H18" s="115">
        <f>8103+10000</f>
        <v>18103</v>
      </c>
      <c r="I18" s="115">
        <v>10000</v>
      </c>
      <c r="J18" s="115"/>
      <c r="K18" s="115">
        <f t="shared" si="1"/>
        <v>226146.8</v>
      </c>
      <c r="L18" s="29"/>
    </row>
    <row r="19" spans="1:12" s="27" customFormat="1" ht="27" customHeight="1">
      <c r="A19" s="120" t="s">
        <v>30</v>
      </c>
      <c r="B19" s="162" t="s">
        <v>31</v>
      </c>
      <c r="C19" s="115">
        <f aca="true" t="shared" si="3" ref="C19:H19">C20+C21+C22+C23+C24+C26+C27+C28+C30+C29</f>
        <v>155578.09999999998</v>
      </c>
      <c r="D19" s="115">
        <f t="shared" si="3"/>
        <v>15692.599999999999</v>
      </c>
      <c r="E19" s="115">
        <f t="shared" si="3"/>
        <v>5216.9</v>
      </c>
      <c r="F19" s="115">
        <f t="shared" si="3"/>
        <v>134668.6</v>
      </c>
      <c r="G19" s="115">
        <f t="shared" si="3"/>
        <v>0</v>
      </c>
      <c r="H19" s="115">
        <f t="shared" si="3"/>
        <v>6757.099999999999</v>
      </c>
      <c r="I19" s="115"/>
      <c r="J19" s="115"/>
      <c r="K19" s="115">
        <f t="shared" si="1"/>
        <v>162335.19999999998</v>
      </c>
      <c r="L19" s="29"/>
    </row>
    <row r="20" spans="1:13" ht="25.5">
      <c r="A20" s="112" t="s">
        <v>32</v>
      </c>
      <c r="B20" s="25" t="s">
        <v>33</v>
      </c>
      <c r="C20" s="114">
        <f>D20+E20+F20</f>
        <v>9.6</v>
      </c>
      <c r="D20" s="114"/>
      <c r="E20" s="114"/>
      <c r="F20" s="114">
        <v>9.6</v>
      </c>
      <c r="G20" s="114"/>
      <c r="H20" s="114"/>
      <c r="I20" s="114"/>
      <c r="J20" s="114"/>
      <c r="K20" s="114">
        <f t="shared" si="1"/>
        <v>9.6</v>
      </c>
      <c r="L20" s="10"/>
      <c r="M20" s="27"/>
    </row>
    <row r="21" spans="1:13" ht="25.5" customHeight="1">
      <c r="A21" s="112" t="s">
        <v>34</v>
      </c>
      <c r="B21" s="25" t="s">
        <v>35</v>
      </c>
      <c r="C21" s="114">
        <f aca="true" t="shared" si="4" ref="C21:C30">D21+E21+F21</f>
        <v>810</v>
      </c>
      <c r="D21" s="114"/>
      <c r="E21" s="114"/>
      <c r="F21" s="114">
        <f>27+50+720+13</f>
        <v>810</v>
      </c>
      <c r="G21" s="114"/>
      <c r="H21" s="114">
        <v>205</v>
      </c>
      <c r="I21" s="114"/>
      <c r="J21" s="114"/>
      <c r="K21" s="114">
        <f t="shared" si="1"/>
        <v>1015</v>
      </c>
      <c r="L21" s="10"/>
      <c r="M21" s="27"/>
    </row>
    <row r="22" spans="1:13" ht="42.75" customHeight="1">
      <c r="A22" s="113" t="s">
        <v>36</v>
      </c>
      <c r="B22" s="25" t="s">
        <v>37</v>
      </c>
      <c r="C22" s="114">
        <f t="shared" si="4"/>
        <v>518.7</v>
      </c>
      <c r="D22" s="114"/>
      <c r="E22" s="114"/>
      <c r="F22" s="114">
        <v>518.7</v>
      </c>
      <c r="G22" s="114"/>
      <c r="H22" s="114"/>
      <c r="I22" s="114"/>
      <c r="J22" s="114"/>
      <c r="K22" s="114">
        <f t="shared" si="1"/>
        <v>518.7</v>
      </c>
      <c r="L22" s="10"/>
      <c r="M22" s="27"/>
    </row>
    <row r="23" spans="1:13" ht="69" customHeight="1">
      <c r="A23" s="112" t="s">
        <v>38</v>
      </c>
      <c r="B23" s="25" t="s">
        <v>39</v>
      </c>
      <c r="C23" s="114">
        <f t="shared" si="4"/>
        <v>40470.7</v>
      </c>
      <c r="D23" s="114">
        <v>12567.6</v>
      </c>
      <c r="E23" s="114">
        <v>4454.5</v>
      </c>
      <c r="F23" s="114">
        <v>23448.6</v>
      </c>
      <c r="G23" s="114"/>
      <c r="H23" s="114">
        <v>6341.9</v>
      </c>
      <c r="I23" s="114"/>
      <c r="J23" s="114"/>
      <c r="K23" s="114">
        <f t="shared" si="1"/>
        <v>46812.6</v>
      </c>
      <c r="L23" s="10"/>
      <c r="M23" s="27"/>
    </row>
    <row r="24" spans="1:13" ht="42.75" customHeight="1">
      <c r="A24" s="112" t="s">
        <v>40</v>
      </c>
      <c r="B24" s="25" t="s">
        <v>41</v>
      </c>
      <c r="C24" s="114">
        <f t="shared" si="4"/>
        <v>1475.1</v>
      </c>
      <c r="D24" s="114">
        <v>277.5</v>
      </c>
      <c r="E24" s="114">
        <v>25</v>
      </c>
      <c r="F24" s="114">
        <f>1172.6</f>
        <v>1172.6</v>
      </c>
      <c r="G24" s="114"/>
      <c r="H24" s="114"/>
      <c r="I24" s="114"/>
      <c r="J24" s="114"/>
      <c r="K24" s="114">
        <f t="shared" si="1"/>
        <v>1475.1</v>
      </c>
      <c r="L24" s="10"/>
      <c r="M24" s="27"/>
    </row>
    <row r="25" spans="1:13" ht="42" customHeight="1">
      <c r="A25" s="112" t="s">
        <v>42</v>
      </c>
      <c r="B25" s="25" t="s">
        <v>43</v>
      </c>
      <c r="C25" s="114">
        <f t="shared" si="4"/>
        <v>434.59999999999997</v>
      </c>
      <c r="D25" s="114">
        <v>155.7</v>
      </c>
      <c r="E25" s="114">
        <v>11</v>
      </c>
      <c r="F25" s="114">
        <v>267.9</v>
      </c>
      <c r="G25" s="114"/>
      <c r="H25" s="114"/>
      <c r="I25" s="114"/>
      <c r="J25" s="114"/>
      <c r="K25" s="114">
        <f t="shared" si="1"/>
        <v>434.59999999999997</v>
      </c>
      <c r="L25" s="10"/>
      <c r="M25" s="27"/>
    </row>
    <row r="26" spans="1:13" ht="66.75" customHeight="1">
      <c r="A26" s="112" t="s">
        <v>44</v>
      </c>
      <c r="B26" s="25" t="s">
        <v>45</v>
      </c>
      <c r="C26" s="114">
        <f t="shared" si="4"/>
        <v>500</v>
      </c>
      <c r="D26" s="114"/>
      <c r="E26" s="114"/>
      <c r="F26" s="114">
        <v>500</v>
      </c>
      <c r="G26" s="114"/>
      <c r="H26" s="114"/>
      <c r="I26" s="114"/>
      <c r="J26" s="114"/>
      <c r="K26" s="114">
        <f t="shared" si="1"/>
        <v>500</v>
      </c>
      <c r="L26" s="10"/>
      <c r="M26" s="27"/>
    </row>
    <row r="27" spans="1:13" ht="36.75" customHeight="1">
      <c r="A27" s="112" t="s">
        <v>46</v>
      </c>
      <c r="B27" s="25" t="s">
        <v>47</v>
      </c>
      <c r="C27" s="114">
        <f t="shared" si="4"/>
        <v>50.1</v>
      </c>
      <c r="D27" s="114"/>
      <c r="E27" s="114"/>
      <c r="F27" s="114">
        <v>50.1</v>
      </c>
      <c r="G27" s="114"/>
      <c r="H27" s="114"/>
      <c r="I27" s="114"/>
      <c r="J27" s="114"/>
      <c r="K27" s="114">
        <f t="shared" si="1"/>
        <v>50.1</v>
      </c>
      <c r="L27" s="10"/>
      <c r="M27" s="27"/>
    </row>
    <row r="28" spans="1:13" ht="27" customHeight="1">
      <c r="A28" s="112" t="s">
        <v>48</v>
      </c>
      <c r="B28" s="25" t="s">
        <v>49</v>
      </c>
      <c r="C28" s="114">
        <f t="shared" si="4"/>
        <v>1972.1999999999998</v>
      </c>
      <c r="D28" s="114">
        <v>750.8</v>
      </c>
      <c r="E28" s="114">
        <v>68.4</v>
      </c>
      <c r="F28" s="114">
        <v>1153</v>
      </c>
      <c r="G28" s="114"/>
      <c r="H28" s="114">
        <v>197</v>
      </c>
      <c r="I28" s="114"/>
      <c r="J28" s="114"/>
      <c r="K28" s="114">
        <f t="shared" si="1"/>
        <v>2169.2</v>
      </c>
      <c r="L28" s="10"/>
      <c r="M28" s="27"/>
    </row>
    <row r="29" spans="1:13" ht="38.25" customHeight="1">
      <c r="A29" s="112" t="s">
        <v>137</v>
      </c>
      <c r="B29" s="25" t="s">
        <v>138</v>
      </c>
      <c r="C29" s="114">
        <f t="shared" si="4"/>
        <v>103623</v>
      </c>
      <c r="D29" s="114"/>
      <c r="E29" s="114"/>
      <c r="F29" s="114">
        <v>103623</v>
      </c>
      <c r="G29" s="114"/>
      <c r="H29" s="114"/>
      <c r="I29" s="114"/>
      <c r="J29" s="114"/>
      <c r="K29" s="114">
        <f t="shared" si="1"/>
        <v>103623</v>
      </c>
      <c r="L29" s="10"/>
      <c r="M29" s="27"/>
    </row>
    <row r="30" spans="1:13" ht="25.5" customHeight="1">
      <c r="A30" s="112" t="s">
        <v>50</v>
      </c>
      <c r="B30" s="25" t="s">
        <v>51</v>
      </c>
      <c r="C30" s="114">
        <f t="shared" si="4"/>
        <v>6148.7</v>
      </c>
      <c r="D30" s="114">
        <v>2096.7</v>
      </c>
      <c r="E30" s="114">
        <v>669</v>
      </c>
      <c r="F30" s="114">
        <v>3383</v>
      </c>
      <c r="G30" s="114"/>
      <c r="H30" s="114">
        <v>13.2</v>
      </c>
      <c r="I30" s="114"/>
      <c r="J30" s="114"/>
      <c r="K30" s="114">
        <f t="shared" si="1"/>
        <v>6161.9</v>
      </c>
      <c r="L30" s="10"/>
      <c r="M30" s="27"/>
    </row>
    <row r="31" spans="1:12" s="27" customFormat="1" ht="26.25" customHeight="1">
      <c r="A31" s="118">
        <v>100000</v>
      </c>
      <c r="B31" s="36" t="s">
        <v>52</v>
      </c>
      <c r="C31" s="115">
        <f>D31+E31+F31</f>
        <v>10000</v>
      </c>
      <c r="D31" s="115"/>
      <c r="E31" s="115"/>
      <c r="F31" s="115">
        <v>10000</v>
      </c>
      <c r="G31" s="115"/>
      <c r="H31" s="115"/>
      <c r="I31" s="115"/>
      <c r="J31" s="115"/>
      <c r="K31" s="115">
        <f t="shared" si="1"/>
        <v>10000</v>
      </c>
      <c r="L31" s="29"/>
    </row>
    <row r="32" spans="1:12" s="27" customFormat="1" ht="15" customHeight="1">
      <c r="A32" s="117">
        <v>110000</v>
      </c>
      <c r="B32" s="36" t="s">
        <v>53</v>
      </c>
      <c r="C32" s="119">
        <f aca="true" t="shared" si="5" ref="C32:H32">C33+C34+C35</f>
        <v>27474</v>
      </c>
      <c r="D32" s="119">
        <f t="shared" si="5"/>
        <v>1703.5</v>
      </c>
      <c r="E32" s="119">
        <f t="shared" si="5"/>
        <v>418.2</v>
      </c>
      <c r="F32" s="119">
        <f t="shared" si="5"/>
        <v>25352.300000000003</v>
      </c>
      <c r="G32" s="119">
        <f t="shared" si="5"/>
        <v>0</v>
      </c>
      <c r="H32" s="119">
        <f t="shared" si="5"/>
        <v>465</v>
      </c>
      <c r="I32" s="119"/>
      <c r="J32" s="119"/>
      <c r="K32" s="119">
        <f t="shared" si="1"/>
        <v>27939</v>
      </c>
      <c r="L32" s="29"/>
    </row>
    <row r="33" spans="1:13" ht="15" customHeight="1">
      <c r="A33" s="116">
        <v>110100</v>
      </c>
      <c r="B33" s="25" t="s">
        <v>54</v>
      </c>
      <c r="C33" s="41">
        <f>D33+E33+F33</f>
        <v>21152.9</v>
      </c>
      <c r="D33" s="41"/>
      <c r="E33" s="41"/>
      <c r="F33" s="41">
        <f>14572.9+80+3000+4500-1000</f>
        <v>21152.9</v>
      </c>
      <c r="G33" s="41"/>
      <c r="H33" s="41"/>
      <c r="I33" s="41"/>
      <c r="J33" s="41"/>
      <c r="K33" s="41">
        <f t="shared" si="1"/>
        <v>21152.9</v>
      </c>
      <c r="L33" s="10"/>
      <c r="M33" s="27"/>
    </row>
    <row r="34" spans="1:13" ht="53.25" customHeight="1">
      <c r="A34" s="113" t="s">
        <v>55</v>
      </c>
      <c r="B34" s="25" t="s">
        <v>56</v>
      </c>
      <c r="C34" s="41">
        <f>D34+E34+F34</f>
        <v>6121.1</v>
      </c>
      <c r="D34" s="41">
        <v>1703.5</v>
      </c>
      <c r="E34" s="41">
        <v>418.2</v>
      </c>
      <c r="F34" s="41">
        <f>3087.8+371.6+40+500</f>
        <v>3999.4</v>
      </c>
      <c r="G34" s="41"/>
      <c r="H34" s="41">
        <v>465</v>
      </c>
      <c r="I34" s="41"/>
      <c r="J34" s="41"/>
      <c r="K34" s="41">
        <f t="shared" si="1"/>
        <v>6586.1</v>
      </c>
      <c r="L34" s="10"/>
      <c r="M34" s="27"/>
    </row>
    <row r="35" spans="1:13" ht="12.75">
      <c r="A35" s="116">
        <v>110300</v>
      </c>
      <c r="B35" s="25" t="s">
        <v>57</v>
      </c>
      <c r="C35" s="41">
        <f>D35+E35+F35</f>
        <v>200</v>
      </c>
      <c r="D35" s="41"/>
      <c r="E35" s="41"/>
      <c r="F35" s="41">
        <v>200</v>
      </c>
      <c r="G35" s="41"/>
      <c r="H35" s="41"/>
      <c r="I35" s="41"/>
      <c r="J35" s="41"/>
      <c r="K35" s="41">
        <f t="shared" si="1"/>
        <v>200</v>
      </c>
      <c r="L35" s="10"/>
      <c r="M35" s="27"/>
    </row>
    <row r="36" spans="1:12" s="27" customFormat="1" ht="17.25" customHeight="1">
      <c r="A36" s="117">
        <v>120000</v>
      </c>
      <c r="B36" s="172" t="s">
        <v>58</v>
      </c>
      <c r="C36" s="119">
        <f>C37+C38</f>
        <v>4298.3</v>
      </c>
      <c r="D36" s="119">
        <f>D37+D38</f>
        <v>0</v>
      </c>
      <c r="E36" s="119">
        <f>E37+E38</f>
        <v>0</v>
      </c>
      <c r="F36" s="119">
        <f>F37+F38</f>
        <v>4298.3</v>
      </c>
      <c r="G36" s="119"/>
      <c r="H36" s="119"/>
      <c r="I36" s="119"/>
      <c r="J36" s="119"/>
      <c r="K36" s="119">
        <f t="shared" si="1"/>
        <v>4298.3</v>
      </c>
      <c r="L36" s="29"/>
    </row>
    <row r="37" spans="1:13" ht="24" customHeight="1">
      <c r="A37" s="116">
        <v>120201</v>
      </c>
      <c r="B37" s="25" t="s">
        <v>59</v>
      </c>
      <c r="C37" s="41">
        <f>D37+E37+F37</f>
        <v>3177</v>
      </c>
      <c r="D37" s="41"/>
      <c r="E37" s="41"/>
      <c r="F37" s="41">
        <f>4200-623-400</f>
        <v>3177</v>
      </c>
      <c r="G37" s="41"/>
      <c r="H37" s="41"/>
      <c r="I37" s="41"/>
      <c r="J37" s="41"/>
      <c r="K37" s="41">
        <f t="shared" si="1"/>
        <v>3177</v>
      </c>
      <c r="L37" s="10"/>
      <c r="M37" s="27"/>
    </row>
    <row r="38" spans="1:13" ht="15" customHeight="1">
      <c r="A38" s="116">
        <v>120300</v>
      </c>
      <c r="B38" s="25" t="s">
        <v>60</v>
      </c>
      <c r="C38" s="41">
        <f>D38+E38+F38</f>
        <v>1121.3</v>
      </c>
      <c r="D38" s="41"/>
      <c r="E38" s="41"/>
      <c r="F38" s="41">
        <f>498.3+623</f>
        <v>1121.3</v>
      </c>
      <c r="G38" s="41"/>
      <c r="H38" s="41"/>
      <c r="I38" s="41"/>
      <c r="J38" s="41"/>
      <c r="K38" s="41">
        <f t="shared" si="1"/>
        <v>1121.3</v>
      </c>
      <c r="L38" s="10"/>
      <c r="M38" s="27"/>
    </row>
    <row r="39" spans="1:12" s="27" customFormat="1" ht="17.25" customHeight="1">
      <c r="A39" s="117">
        <v>130000</v>
      </c>
      <c r="B39" s="36" t="s">
        <v>61</v>
      </c>
      <c r="C39" s="119">
        <f>D39+E39+F39</f>
        <v>15960.1</v>
      </c>
      <c r="D39" s="119">
        <v>1615.1</v>
      </c>
      <c r="E39" s="119">
        <v>24.8</v>
      </c>
      <c r="F39" s="119">
        <v>14320.2</v>
      </c>
      <c r="G39" s="119"/>
      <c r="H39" s="119"/>
      <c r="I39" s="119"/>
      <c r="J39" s="119"/>
      <c r="K39" s="119">
        <f t="shared" si="1"/>
        <v>15960.1</v>
      </c>
      <c r="L39" s="29"/>
    </row>
    <row r="40" spans="1:12" s="27" customFormat="1" ht="15" customHeight="1">
      <c r="A40" s="117">
        <v>150000</v>
      </c>
      <c r="B40" s="36" t="s">
        <v>62</v>
      </c>
      <c r="C40" s="119">
        <f>C41</f>
        <v>0</v>
      </c>
      <c r="D40" s="119">
        <f aca="true" t="shared" si="6" ref="D40:K40">D41</f>
        <v>0</v>
      </c>
      <c r="E40" s="119">
        <f t="shared" si="6"/>
        <v>0</v>
      </c>
      <c r="F40" s="119">
        <f t="shared" si="6"/>
        <v>0</v>
      </c>
      <c r="G40" s="119">
        <f t="shared" si="6"/>
        <v>0</v>
      </c>
      <c r="H40" s="119">
        <f t="shared" si="6"/>
        <v>51932.7</v>
      </c>
      <c r="I40" s="119">
        <f t="shared" si="6"/>
        <v>51932.7</v>
      </c>
      <c r="J40" s="119">
        <f t="shared" si="6"/>
        <v>0</v>
      </c>
      <c r="K40" s="119">
        <f t="shared" si="6"/>
        <v>51932.7</v>
      </c>
      <c r="L40" s="29"/>
    </row>
    <row r="41" spans="1:13" ht="12.75" customHeight="1">
      <c r="A41" s="116">
        <v>150100</v>
      </c>
      <c r="B41" s="25" t="s">
        <v>63</v>
      </c>
      <c r="C41" s="41">
        <f>D41+E41+F41</f>
        <v>0</v>
      </c>
      <c r="D41" s="41"/>
      <c r="E41" s="41"/>
      <c r="F41" s="41"/>
      <c r="G41" s="41"/>
      <c r="H41" s="41">
        <f>11000+20000+340+6692.7+12000+900+1000</f>
        <v>51932.7</v>
      </c>
      <c r="I41" s="41">
        <f>H41</f>
        <v>51932.7</v>
      </c>
      <c r="J41" s="41"/>
      <c r="K41" s="41">
        <f t="shared" si="1"/>
        <v>51932.7</v>
      </c>
      <c r="L41" s="10"/>
      <c r="M41" s="27"/>
    </row>
    <row r="42" spans="1:12" s="27" customFormat="1" ht="41.25" customHeight="1">
      <c r="A42" s="117">
        <v>170000</v>
      </c>
      <c r="B42" s="36" t="s">
        <v>64</v>
      </c>
      <c r="C42" s="119">
        <f aca="true" t="shared" si="7" ref="C42:H42">C43</f>
        <v>0</v>
      </c>
      <c r="D42" s="119">
        <f t="shared" si="7"/>
        <v>0</v>
      </c>
      <c r="E42" s="119">
        <f t="shared" si="7"/>
        <v>0</v>
      </c>
      <c r="F42" s="119">
        <f t="shared" si="7"/>
        <v>0</v>
      </c>
      <c r="G42" s="119">
        <f t="shared" si="7"/>
        <v>0</v>
      </c>
      <c r="H42" s="119">
        <f t="shared" si="7"/>
        <v>29400</v>
      </c>
      <c r="I42" s="119"/>
      <c r="J42" s="119"/>
      <c r="K42" s="119">
        <f t="shared" si="1"/>
        <v>29400</v>
      </c>
      <c r="L42" s="29"/>
    </row>
    <row r="43" spans="1:13" ht="69" customHeight="1">
      <c r="A43" s="116">
        <v>170703</v>
      </c>
      <c r="B43" s="25" t="s">
        <v>65</v>
      </c>
      <c r="C43" s="41">
        <f>D43+E43+F43</f>
        <v>0</v>
      </c>
      <c r="D43" s="41"/>
      <c r="E43" s="41"/>
      <c r="F43" s="41"/>
      <c r="G43" s="41"/>
      <c r="H43" s="41">
        <v>29400</v>
      </c>
      <c r="I43" s="41"/>
      <c r="J43" s="41"/>
      <c r="K43" s="41">
        <f t="shared" si="1"/>
        <v>29400</v>
      </c>
      <c r="L43" s="10"/>
      <c r="M43" s="27"/>
    </row>
    <row r="44" spans="1:13" ht="42" customHeight="1">
      <c r="A44" s="117">
        <v>180109</v>
      </c>
      <c r="B44" s="36" t="s">
        <v>66</v>
      </c>
      <c r="C44" s="119">
        <f aca="true" t="shared" si="8" ref="C44:C50">D44+E44+F44</f>
        <v>5529.099999999999</v>
      </c>
      <c r="D44" s="41"/>
      <c r="E44" s="41"/>
      <c r="F44" s="119">
        <f>4700.4+400+390+38.7</f>
        <v>5529.099999999999</v>
      </c>
      <c r="G44" s="41"/>
      <c r="H44" s="119"/>
      <c r="I44" s="41"/>
      <c r="J44" s="41"/>
      <c r="K44" s="119">
        <f t="shared" si="1"/>
        <v>5529.099999999999</v>
      </c>
      <c r="L44" s="10"/>
      <c r="M44" s="27"/>
    </row>
    <row r="45" spans="1:13" ht="25.5" customHeight="1">
      <c r="A45" s="117">
        <v>180404</v>
      </c>
      <c r="B45" s="36" t="s">
        <v>67</v>
      </c>
      <c r="C45" s="119">
        <f t="shared" si="8"/>
        <v>200</v>
      </c>
      <c r="D45" s="41"/>
      <c r="E45" s="41"/>
      <c r="F45" s="119">
        <v>200</v>
      </c>
      <c r="G45" s="41"/>
      <c r="H45" s="119"/>
      <c r="I45" s="41"/>
      <c r="J45" s="41"/>
      <c r="K45" s="119">
        <f t="shared" si="1"/>
        <v>200</v>
      </c>
      <c r="L45" s="10"/>
      <c r="M45" s="27"/>
    </row>
    <row r="46" spans="1:12" s="27" customFormat="1" ht="72" customHeight="1">
      <c r="A46" s="187">
        <v>210000</v>
      </c>
      <c r="B46" s="170" t="s">
        <v>255</v>
      </c>
      <c r="C46" s="119">
        <f t="shared" si="8"/>
        <v>1800</v>
      </c>
      <c r="D46" s="119"/>
      <c r="E46" s="119"/>
      <c r="F46" s="119">
        <v>1800</v>
      </c>
      <c r="G46" s="119"/>
      <c r="H46" s="119"/>
      <c r="I46" s="119"/>
      <c r="J46" s="119"/>
      <c r="K46" s="119">
        <f t="shared" si="1"/>
        <v>1800</v>
      </c>
      <c r="L46" s="29"/>
    </row>
    <row r="47" spans="1:12" s="27" customFormat="1" ht="29.25" customHeight="1">
      <c r="A47" s="120" t="s">
        <v>131</v>
      </c>
      <c r="B47" s="36" t="s">
        <v>132</v>
      </c>
      <c r="C47" s="119">
        <f t="shared" si="8"/>
        <v>0</v>
      </c>
      <c r="D47" s="119"/>
      <c r="E47" s="119"/>
      <c r="F47" s="119"/>
      <c r="G47" s="119"/>
      <c r="H47" s="119">
        <v>665.4</v>
      </c>
      <c r="I47" s="119"/>
      <c r="J47" s="119"/>
      <c r="K47" s="119">
        <f t="shared" si="1"/>
        <v>665.4</v>
      </c>
      <c r="L47" s="29"/>
    </row>
    <row r="48" spans="1:12" s="27" customFormat="1" ht="13.5" customHeight="1">
      <c r="A48" s="117">
        <v>230000</v>
      </c>
      <c r="B48" s="36" t="s">
        <v>68</v>
      </c>
      <c r="C48" s="119">
        <f t="shared" si="8"/>
        <v>0.1</v>
      </c>
      <c r="D48" s="119"/>
      <c r="E48" s="119"/>
      <c r="F48" s="119">
        <v>0.1</v>
      </c>
      <c r="G48" s="119"/>
      <c r="H48" s="119"/>
      <c r="I48" s="119"/>
      <c r="J48" s="119"/>
      <c r="K48" s="119">
        <f t="shared" si="1"/>
        <v>0.1</v>
      </c>
      <c r="L48" s="29"/>
    </row>
    <row r="49" spans="1:12" s="27" customFormat="1" ht="13.5" customHeight="1">
      <c r="A49" s="118">
        <v>240000</v>
      </c>
      <c r="B49" s="36" t="s">
        <v>69</v>
      </c>
      <c r="C49" s="119">
        <f aca="true" t="shared" si="9" ref="C49:H49">C50</f>
        <v>0</v>
      </c>
      <c r="D49" s="119">
        <f t="shared" si="9"/>
        <v>0</v>
      </c>
      <c r="E49" s="119">
        <f t="shared" si="9"/>
        <v>0</v>
      </c>
      <c r="F49" s="119">
        <f t="shared" si="9"/>
        <v>0</v>
      </c>
      <c r="G49" s="119">
        <f t="shared" si="9"/>
        <v>0</v>
      </c>
      <c r="H49" s="119">
        <f t="shared" si="9"/>
        <v>38000</v>
      </c>
      <c r="I49" s="119"/>
      <c r="J49" s="119"/>
      <c r="K49" s="119">
        <f t="shared" si="1"/>
        <v>38000</v>
      </c>
      <c r="L49" s="29"/>
    </row>
    <row r="50" spans="1:13" ht="70.5" customHeight="1">
      <c r="A50" s="121" t="s">
        <v>200</v>
      </c>
      <c r="B50" s="30" t="s">
        <v>70</v>
      </c>
      <c r="C50" s="41">
        <f t="shared" si="8"/>
        <v>0</v>
      </c>
      <c r="D50" s="41"/>
      <c r="E50" s="41"/>
      <c r="F50" s="41"/>
      <c r="G50" s="41"/>
      <c r="H50" s="41">
        <v>38000</v>
      </c>
      <c r="I50" s="41"/>
      <c r="J50" s="41"/>
      <c r="K50" s="41">
        <f t="shared" si="1"/>
        <v>38000</v>
      </c>
      <c r="L50" s="10"/>
      <c r="M50" s="27"/>
    </row>
    <row r="51" spans="1:12" s="27" customFormat="1" ht="25.5">
      <c r="A51" s="117">
        <v>250000</v>
      </c>
      <c r="B51" s="36" t="s">
        <v>71</v>
      </c>
      <c r="C51" s="119">
        <f>C52+C53+C54</f>
        <v>3330</v>
      </c>
      <c r="D51" s="119">
        <f>D52+D53+D54</f>
        <v>0</v>
      </c>
      <c r="E51" s="119">
        <f>E52+E53+E54</f>
        <v>0</v>
      </c>
      <c r="F51" s="119">
        <f>F52+F53+F54</f>
        <v>3330</v>
      </c>
      <c r="G51" s="119"/>
      <c r="H51" s="119"/>
      <c r="I51" s="119"/>
      <c r="J51" s="119"/>
      <c r="K51" s="119">
        <f t="shared" si="1"/>
        <v>3330</v>
      </c>
      <c r="L51" s="29"/>
    </row>
    <row r="52" spans="1:13" ht="12.75">
      <c r="A52" s="116">
        <v>250102</v>
      </c>
      <c r="B52" s="25" t="s">
        <v>72</v>
      </c>
      <c r="C52" s="41">
        <f>D52+E52+F52</f>
        <v>3000</v>
      </c>
      <c r="D52" s="41"/>
      <c r="E52" s="41"/>
      <c r="F52" s="41">
        <f>4000-500-500</f>
        <v>3000</v>
      </c>
      <c r="G52" s="41"/>
      <c r="H52" s="41"/>
      <c r="I52" s="41"/>
      <c r="J52" s="41"/>
      <c r="K52" s="41">
        <f t="shared" si="1"/>
        <v>3000</v>
      </c>
      <c r="L52" s="10"/>
      <c r="M52" s="27"/>
    </row>
    <row r="53" spans="1:13" ht="26.25" customHeight="1">
      <c r="A53" s="116">
        <v>250203</v>
      </c>
      <c r="B53" s="25" t="s">
        <v>73</v>
      </c>
      <c r="C53" s="41">
        <f>D53+E53+F53</f>
        <v>105</v>
      </c>
      <c r="D53" s="41"/>
      <c r="E53" s="41"/>
      <c r="F53" s="41">
        <v>105</v>
      </c>
      <c r="G53" s="41"/>
      <c r="H53" s="41"/>
      <c r="I53" s="41"/>
      <c r="J53" s="41"/>
      <c r="K53" s="41">
        <f t="shared" si="1"/>
        <v>105</v>
      </c>
      <c r="L53" s="10"/>
      <c r="M53" s="27"/>
    </row>
    <row r="54" spans="1:13" ht="12.75">
      <c r="A54" s="116">
        <v>250404</v>
      </c>
      <c r="B54" s="25" t="s">
        <v>74</v>
      </c>
      <c r="C54" s="41">
        <f>D54+E54+F54</f>
        <v>225</v>
      </c>
      <c r="D54" s="41"/>
      <c r="E54" s="41"/>
      <c r="F54" s="41">
        <v>225</v>
      </c>
      <c r="G54" s="41"/>
      <c r="H54" s="41"/>
      <c r="I54" s="41"/>
      <c r="J54" s="41"/>
      <c r="K54" s="41">
        <f t="shared" si="1"/>
        <v>225</v>
      </c>
      <c r="L54" s="10"/>
      <c r="M54" s="27"/>
    </row>
    <row r="55" spans="1:13" s="27" customFormat="1" ht="12.75">
      <c r="A55" s="117"/>
      <c r="B55" s="36" t="s">
        <v>75</v>
      </c>
      <c r="C55" s="119">
        <f>C13+C15+C17+C18+C19+C31+C32+C36+C39+C40+C42+C44+C45+C46+C48+C49+C50+C51</f>
        <v>534423.1</v>
      </c>
      <c r="D55" s="119">
        <f>D13+D15+D17+D18+D19+D31+D32+D36+D39+D40+D42+D44+D45+D46+D48+D49+D50+D51</f>
        <v>149042.1</v>
      </c>
      <c r="E55" s="119">
        <f>E13+E15+E17+E18+E19+E31+E32+E36+E39+E40+E42+E44+E45+E46+E48+E49+E50+E51</f>
        <v>33618.700000000004</v>
      </c>
      <c r="F55" s="119">
        <f>F13+F15+F17+F18+F19+F31+F32+F36+F39+F40+F42+F44+F45+F46+F48+F49+F50+F51</f>
        <v>351762.3</v>
      </c>
      <c r="G55" s="119">
        <f>G13+G15+G17+G18+G19+G31+G32+G36+G39+G40+G42+G44+G45+G46+G48+G49+G50+G51</f>
        <v>0</v>
      </c>
      <c r="H55" s="119">
        <f>H13+H15+H17+H18+H19+H31+H32+H36+H39+H40+H42+H44+H45+H46+H48+H49+H51+H47</f>
        <v>149646.99999999997</v>
      </c>
      <c r="I55" s="119">
        <f>I13+I15+I17+I18+I19+I31+I32+I36+I39+I40+I42+I44+I45+I46+I48+I49+I50+I51</f>
        <v>61932.7</v>
      </c>
      <c r="J55" s="119"/>
      <c r="K55" s="119">
        <f t="shared" si="1"/>
        <v>684070.1</v>
      </c>
      <c r="L55" s="38"/>
      <c r="M55" s="39"/>
    </row>
    <row r="56" spans="1:12" s="27" customFormat="1" ht="28.5" customHeight="1" hidden="1">
      <c r="A56" s="117"/>
      <c r="B56" s="157" t="s">
        <v>76</v>
      </c>
      <c r="C56" s="119"/>
      <c r="D56" s="119"/>
      <c r="E56" s="119"/>
      <c r="F56" s="119"/>
      <c r="G56" s="119"/>
      <c r="H56" s="119"/>
      <c r="I56" s="119"/>
      <c r="J56" s="119"/>
      <c r="K56" s="119">
        <f>C56+H56</f>
        <v>0</v>
      </c>
      <c r="L56" s="29"/>
    </row>
    <row r="57" spans="1:13" ht="39.75" customHeight="1">
      <c r="A57" s="116">
        <v>250306</v>
      </c>
      <c r="B57" s="25" t="s">
        <v>77</v>
      </c>
      <c r="C57" s="41">
        <f>D57+E57+F57</f>
        <v>60932.7</v>
      </c>
      <c r="D57" s="119"/>
      <c r="E57" s="119"/>
      <c r="F57" s="41">
        <f>20000+6692.7+340+11000+10000+12000+900</f>
        <v>60932.7</v>
      </c>
      <c r="G57" s="119"/>
      <c r="H57" s="119"/>
      <c r="I57" s="119"/>
      <c r="J57" s="119"/>
      <c r="K57" s="41">
        <f>C57+H57</f>
        <v>60932.7</v>
      </c>
      <c r="L57" s="10"/>
      <c r="M57" s="27"/>
    </row>
    <row r="58" spans="1:13" ht="106.5" customHeight="1">
      <c r="A58" s="116">
        <v>250313</v>
      </c>
      <c r="B58" s="135" t="s">
        <v>78</v>
      </c>
      <c r="C58" s="41">
        <f>D58+E58+F58</f>
        <v>21892.9</v>
      </c>
      <c r="D58" s="41"/>
      <c r="E58" s="41"/>
      <c r="F58" s="41">
        <v>21892.9</v>
      </c>
      <c r="G58" s="41"/>
      <c r="H58" s="41"/>
      <c r="I58" s="41"/>
      <c r="J58" s="41"/>
      <c r="K58" s="41">
        <f>C58+H58</f>
        <v>21892.9</v>
      </c>
      <c r="L58" s="10"/>
      <c r="M58" s="27"/>
    </row>
    <row r="59" spans="1:13" ht="25.5">
      <c r="A59" s="116">
        <v>250301</v>
      </c>
      <c r="B59" s="158" t="s">
        <v>79</v>
      </c>
      <c r="C59" s="41">
        <f>D59+E59+F59</f>
        <v>14715</v>
      </c>
      <c r="D59" s="41"/>
      <c r="E59" s="41"/>
      <c r="F59" s="41">
        <v>14715</v>
      </c>
      <c r="G59" s="41"/>
      <c r="H59" s="41"/>
      <c r="I59" s="41"/>
      <c r="J59" s="41"/>
      <c r="K59" s="41">
        <f>C59+H59</f>
        <v>14715</v>
      </c>
      <c r="L59" s="10"/>
      <c r="M59" s="27"/>
    </row>
    <row r="60" spans="1:13" s="27" customFormat="1" ht="12.75">
      <c r="A60" s="117"/>
      <c r="B60" s="36" t="s">
        <v>80</v>
      </c>
      <c r="C60" s="119">
        <f aca="true" t="shared" si="10" ref="C60:I60">C55+C57+C58+C59</f>
        <v>631963.7</v>
      </c>
      <c r="D60" s="119">
        <f t="shared" si="10"/>
        <v>149042.1</v>
      </c>
      <c r="E60" s="119">
        <f t="shared" si="10"/>
        <v>33618.700000000004</v>
      </c>
      <c r="F60" s="119">
        <f t="shared" si="10"/>
        <v>449302.9</v>
      </c>
      <c r="G60" s="119">
        <f t="shared" si="10"/>
        <v>0</v>
      </c>
      <c r="H60" s="119">
        <f t="shared" si="10"/>
        <v>149646.99999999997</v>
      </c>
      <c r="I60" s="119">
        <f t="shared" si="10"/>
        <v>61932.7</v>
      </c>
      <c r="J60" s="119"/>
      <c r="K60" s="119">
        <f>C60+H60</f>
        <v>781610.7</v>
      </c>
      <c r="L60" s="29"/>
      <c r="M60" s="39"/>
    </row>
    <row r="61" spans="2:11" ht="12.75">
      <c r="B61" s="159"/>
      <c r="C61" s="44"/>
      <c r="D61" s="44"/>
      <c r="E61" s="44"/>
      <c r="F61" s="44"/>
      <c r="G61" s="44"/>
      <c r="H61" s="44"/>
      <c r="I61" s="44"/>
      <c r="J61" s="44"/>
      <c r="K61" s="44"/>
    </row>
    <row r="62" spans="2:3" ht="12.75" hidden="1">
      <c r="B62" s="159"/>
      <c r="C62" s="45"/>
    </row>
    <row r="63" spans="2:3" ht="12.75">
      <c r="B63" s="159"/>
      <c r="C63" s="45"/>
    </row>
    <row r="64" spans="2:11" ht="12.75">
      <c r="B64" s="159"/>
      <c r="C64" s="45"/>
      <c r="D64" s="45"/>
      <c r="E64" s="45"/>
      <c r="F64" s="45"/>
      <c r="G64" s="45"/>
      <c r="H64" s="45"/>
      <c r="I64" s="45"/>
      <c r="J64" s="45"/>
      <c r="K64" s="45"/>
    </row>
    <row r="65" spans="2:8" ht="12.75">
      <c r="B65" s="159"/>
      <c r="F65" s="45"/>
      <c r="G65" s="45"/>
      <c r="H65" s="45"/>
    </row>
    <row r="66" ht="12.75">
      <c r="B66" s="159"/>
    </row>
    <row r="67" ht="12.75">
      <c r="B67" s="159"/>
    </row>
    <row r="68" ht="12.75">
      <c r="B68" s="159"/>
    </row>
    <row r="69" ht="12.75">
      <c r="B69" s="159"/>
    </row>
    <row r="70" ht="12.75">
      <c r="B70" s="159"/>
    </row>
    <row r="71" ht="12.75">
      <c r="B71" s="159"/>
    </row>
    <row r="72" ht="12.75">
      <c r="B72" s="159"/>
    </row>
    <row r="73" ht="12.75">
      <c r="B73" s="159"/>
    </row>
    <row r="74" ht="12.75">
      <c r="B74" s="159"/>
    </row>
    <row r="75" ht="12.75">
      <c r="B75" s="159"/>
    </row>
    <row r="76" ht="12.75">
      <c r="B76" s="159"/>
    </row>
    <row r="77" ht="12.75">
      <c r="B77" s="159"/>
    </row>
    <row r="78" ht="12.75">
      <c r="B78" s="159"/>
    </row>
    <row r="79" ht="12.75">
      <c r="B79" s="159"/>
    </row>
    <row r="80" ht="12.75">
      <c r="B80" s="159"/>
    </row>
    <row r="81" ht="12.75">
      <c r="B81" s="159"/>
    </row>
    <row r="82" ht="12.75">
      <c r="B82" s="159"/>
    </row>
    <row r="83" ht="12.75">
      <c r="B83" s="159"/>
    </row>
    <row r="84" ht="12.75">
      <c r="B84" s="159"/>
    </row>
    <row r="85" ht="12.75">
      <c r="B85" s="159"/>
    </row>
    <row r="86" ht="12.75">
      <c r="B86" s="159"/>
    </row>
    <row r="87" ht="12.75">
      <c r="B87" s="159"/>
    </row>
    <row r="88" ht="12.75">
      <c r="B88" s="159"/>
    </row>
    <row r="89" ht="12.75">
      <c r="B89" s="159"/>
    </row>
    <row r="90" ht="12.75">
      <c r="B90" s="159"/>
    </row>
    <row r="91" ht="12.75">
      <c r="B91" s="159"/>
    </row>
    <row r="92" ht="12.75">
      <c r="B92" s="159"/>
    </row>
    <row r="93" ht="12.75">
      <c r="B93" s="159"/>
    </row>
    <row r="94" ht="12.75">
      <c r="B94" s="159"/>
    </row>
    <row r="95" ht="12.75">
      <c r="B95" s="159"/>
    </row>
    <row r="96" ht="12.75">
      <c r="B96" s="159"/>
    </row>
    <row r="97" ht="12.75">
      <c r="B97" s="159"/>
    </row>
    <row r="98" ht="12.75">
      <c r="B98" s="159"/>
    </row>
    <row r="99" ht="12.75">
      <c r="B99" s="159"/>
    </row>
    <row r="100" ht="12.75">
      <c r="B100" s="159"/>
    </row>
    <row r="101" ht="12.75">
      <c r="B101" s="159"/>
    </row>
    <row r="102" ht="12.75">
      <c r="B102" s="159"/>
    </row>
    <row r="103" ht="12.75">
      <c r="B103" s="159"/>
    </row>
    <row r="104" ht="12.75">
      <c r="B104" s="159"/>
    </row>
    <row r="105" ht="12.75">
      <c r="B105" s="159"/>
    </row>
    <row r="106" ht="12.75">
      <c r="B106" s="159"/>
    </row>
    <row r="107" ht="12.75">
      <c r="B107" s="159"/>
    </row>
    <row r="108" ht="12.75">
      <c r="B108" s="159"/>
    </row>
    <row r="109" ht="12.75">
      <c r="B109" s="159"/>
    </row>
    <row r="110" ht="12.75">
      <c r="B110" s="159"/>
    </row>
    <row r="111" ht="12.75">
      <c r="B111" s="159"/>
    </row>
    <row r="112" ht="12.75">
      <c r="B112" s="159"/>
    </row>
    <row r="113" ht="12.75">
      <c r="B113" s="159"/>
    </row>
    <row r="114" ht="12.75">
      <c r="B114" s="159"/>
    </row>
    <row r="115" ht="12.75">
      <c r="B115" s="159"/>
    </row>
    <row r="116" ht="12.75">
      <c r="B116" s="159"/>
    </row>
    <row r="117" ht="12.75">
      <c r="B117" s="159"/>
    </row>
    <row r="118" ht="12.75">
      <c r="B118" s="159"/>
    </row>
    <row r="119" ht="12.75">
      <c r="B119" s="159"/>
    </row>
    <row r="120" ht="12.75">
      <c r="B120" s="159"/>
    </row>
    <row r="121" ht="12.75">
      <c r="B121" s="159"/>
    </row>
    <row r="122" ht="12.75">
      <c r="B122" s="159"/>
    </row>
    <row r="123" ht="12.75">
      <c r="B123" s="159"/>
    </row>
    <row r="124" ht="12.75">
      <c r="B124" s="159"/>
    </row>
    <row r="125" ht="12.75">
      <c r="B125" s="159"/>
    </row>
    <row r="126" ht="12.75">
      <c r="B126" s="159"/>
    </row>
    <row r="127" ht="12.75">
      <c r="B127" s="159"/>
    </row>
    <row r="128" ht="12.75">
      <c r="B128" s="159"/>
    </row>
    <row r="129" ht="12.75">
      <c r="B129" s="159"/>
    </row>
    <row r="130" ht="12.75">
      <c r="B130" s="159"/>
    </row>
    <row r="131" ht="12.75">
      <c r="B131" s="159"/>
    </row>
    <row r="132" ht="12.75">
      <c r="B132" s="159"/>
    </row>
    <row r="133" ht="12.75">
      <c r="B133" s="159"/>
    </row>
    <row r="134" ht="12.75">
      <c r="B134" s="159"/>
    </row>
    <row r="135" ht="12.75">
      <c r="B135" s="159"/>
    </row>
    <row r="136" ht="12.75">
      <c r="B136" s="159"/>
    </row>
    <row r="137" ht="12.75">
      <c r="B137" s="159"/>
    </row>
    <row r="138" ht="12.75">
      <c r="B138" s="159"/>
    </row>
    <row r="139" ht="12.75">
      <c r="B139" s="159"/>
    </row>
    <row r="140" ht="12.75">
      <c r="B140" s="159"/>
    </row>
    <row r="141" ht="12.75">
      <c r="B141" s="159"/>
    </row>
    <row r="142" ht="12.75">
      <c r="B142" s="159"/>
    </row>
    <row r="143" ht="12.75">
      <c r="B143" s="159"/>
    </row>
    <row r="144" ht="12.75">
      <c r="B144" s="159"/>
    </row>
    <row r="145" ht="12.75">
      <c r="B145" s="159"/>
    </row>
    <row r="146" ht="12.75">
      <c r="B146" s="159"/>
    </row>
    <row r="147" ht="12.75">
      <c r="B147" s="159"/>
    </row>
    <row r="148" ht="12.75">
      <c r="B148" s="159"/>
    </row>
    <row r="149" ht="12.75">
      <c r="B149" s="159"/>
    </row>
    <row r="150" ht="12.75">
      <c r="B150" s="159"/>
    </row>
    <row r="151" ht="12.75">
      <c r="B151" s="159"/>
    </row>
    <row r="152" ht="12.75">
      <c r="B152" s="159"/>
    </row>
    <row r="153" ht="12.75">
      <c r="B153" s="159"/>
    </row>
    <row r="154" ht="12.75">
      <c r="B154" s="159"/>
    </row>
    <row r="155" ht="12.75">
      <c r="B155" s="159"/>
    </row>
    <row r="156" ht="12.75">
      <c r="B156" s="159"/>
    </row>
    <row r="157" ht="12.75">
      <c r="B157" s="159"/>
    </row>
    <row r="158" ht="12.75">
      <c r="B158" s="159"/>
    </row>
    <row r="159" ht="12.75">
      <c r="B159" s="159"/>
    </row>
    <row r="160" ht="12.75">
      <c r="B160" s="159"/>
    </row>
    <row r="161" ht="12.75">
      <c r="B161" s="159"/>
    </row>
    <row r="162" ht="12.75">
      <c r="B162" s="159"/>
    </row>
    <row r="163" ht="12.75">
      <c r="B163" s="159"/>
    </row>
    <row r="164" ht="12.75">
      <c r="B164" s="159"/>
    </row>
    <row r="165" ht="12.75">
      <c r="B165" s="159"/>
    </row>
    <row r="166" ht="12.75">
      <c r="B166" s="159"/>
    </row>
    <row r="167" ht="12.75">
      <c r="B167" s="159"/>
    </row>
    <row r="168" ht="12.75">
      <c r="B168" s="159"/>
    </row>
    <row r="169" ht="12.75">
      <c r="B169" s="159"/>
    </row>
    <row r="170" ht="12.75">
      <c r="B170" s="159"/>
    </row>
    <row r="171" ht="12.75">
      <c r="B171" s="159"/>
    </row>
    <row r="172" ht="12.75">
      <c r="B172" s="159"/>
    </row>
    <row r="173" ht="12.75">
      <c r="B173" s="159"/>
    </row>
    <row r="174" ht="12.75">
      <c r="B174" s="159"/>
    </row>
    <row r="175" ht="12.75">
      <c r="B175" s="159"/>
    </row>
    <row r="176" ht="12.75">
      <c r="B176" s="159"/>
    </row>
    <row r="177" ht="12.75">
      <c r="B177" s="159"/>
    </row>
    <row r="178" ht="12.75">
      <c r="B178" s="159"/>
    </row>
    <row r="179" ht="12.75">
      <c r="B179" s="159"/>
    </row>
    <row r="180" ht="12.75">
      <c r="B180" s="159"/>
    </row>
    <row r="181" ht="12.75">
      <c r="B181" s="159"/>
    </row>
    <row r="182" ht="12.75">
      <c r="B182" s="159"/>
    </row>
    <row r="183" ht="12.75">
      <c r="B183" s="159"/>
    </row>
    <row r="184" ht="12.75">
      <c r="B184" s="159"/>
    </row>
    <row r="185" ht="12.75">
      <c r="B185" s="159"/>
    </row>
    <row r="186" ht="12.75">
      <c r="B186" s="159"/>
    </row>
    <row r="187" ht="12.75">
      <c r="B187" s="159"/>
    </row>
    <row r="188" ht="12.75">
      <c r="B188" s="159"/>
    </row>
    <row r="189" ht="12.75">
      <c r="B189" s="159"/>
    </row>
    <row r="190" ht="12.75">
      <c r="B190" s="159"/>
    </row>
    <row r="191" ht="12.75">
      <c r="B191" s="159"/>
    </row>
    <row r="192" ht="12.75">
      <c r="B192" s="159"/>
    </row>
    <row r="193" ht="12.75">
      <c r="B193" s="159"/>
    </row>
    <row r="194" ht="12.75">
      <c r="B194" s="159"/>
    </row>
    <row r="195" ht="12.75">
      <c r="B195" s="159"/>
    </row>
    <row r="196" ht="12.75">
      <c r="B196" s="159"/>
    </row>
    <row r="197" ht="12.75">
      <c r="B197" s="159"/>
    </row>
    <row r="198" ht="12.75">
      <c r="B198" s="159"/>
    </row>
    <row r="199" ht="12.75">
      <c r="B199" s="159"/>
    </row>
    <row r="200" ht="12.75">
      <c r="B200" s="159"/>
    </row>
    <row r="201" ht="12.75">
      <c r="B201" s="159"/>
    </row>
    <row r="202" ht="12.75">
      <c r="B202" s="159"/>
    </row>
    <row r="203" ht="12.75">
      <c r="B203" s="159"/>
    </row>
    <row r="204" ht="12.75">
      <c r="B204" s="159"/>
    </row>
    <row r="205" ht="12.75">
      <c r="B205" s="159"/>
    </row>
    <row r="206" ht="12.75">
      <c r="B206" s="159"/>
    </row>
    <row r="207" ht="12.75">
      <c r="B207" s="159"/>
    </row>
    <row r="208" ht="12.75">
      <c r="B208" s="159"/>
    </row>
    <row r="209" ht="12.75">
      <c r="B209" s="159"/>
    </row>
    <row r="210" ht="12.75">
      <c r="B210" s="159"/>
    </row>
    <row r="211" ht="12.75">
      <c r="B211" s="159"/>
    </row>
    <row r="212" ht="12.75">
      <c r="B212" s="159"/>
    </row>
    <row r="213" ht="12.75">
      <c r="B213" s="159"/>
    </row>
    <row r="214" ht="12.75">
      <c r="B214" s="159"/>
    </row>
    <row r="215" ht="12.75">
      <c r="B215" s="159"/>
    </row>
    <row r="216" ht="12.75">
      <c r="B216" s="159"/>
    </row>
    <row r="217" ht="12.75">
      <c r="B217" s="159"/>
    </row>
    <row r="218" ht="12.75">
      <c r="B218" s="159"/>
    </row>
    <row r="219" ht="12.75">
      <c r="B219" s="159"/>
    </row>
    <row r="220" ht="12.75">
      <c r="B220" s="159"/>
    </row>
    <row r="221" ht="12.75">
      <c r="B221" s="159"/>
    </row>
    <row r="222" ht="12.75">
      <c r="B222" s="159"/>
    </row>
    <row r="223" ht="12.75">
      <c r="B223" s="159"/>
    </row>
    <row r="224" ht="12.75">
      <c r="B224" s="159"/>
    </row>
    <row r="225" ht="12.75">
      <c r="B225" s="159"/>
    </row>
    <row r="226" ht="12.75">
      <c r="B226" s="159"/>
    </row>
    <row r="227" ht="12.75">
      <c r="B227" s="159"/>
    </row>
    <row r="228" ht="12.75">
      <c r="B228" s="159"/>
    </row>
    <row r="229" ht="12.75">
      <c r="B229" s="159"/>
    </row>
    <row r="230" ht="12.75">
      <c r="B230" s="159"/>
    </row>
    <row r="231" ht="12.75">
      <c r="B231" s="159"/>
    </row>
    <row r="232" ht="12.75">
      <c r="B232" s="159"/>
    </row>
    <row r="233" ht="12.75">
      <c r="B233" s="159"/>
    </row>
    <row r="234" ht="12.75">
      <c r="B234" s="159"/>
    </row>
    <row r="235" ht="12.75">
      <c r="B235" s="159"/>
    </row>
    <row r="236" ht="12.75">
      <c r="B236" s="159"/>
    </row>
    <row r="237" ht="12.75">
      <c r="B237" s="159"/>
    </row>
    <row r="238" ht="12.75">
      <c r="B238" s="159"/>
    </row>
    <row r="239" ht="12.75">
      <c r="B239" s="159"/>
    </row>
    <row r="240" ht="12.75">
      <c r="B240" s="159"/>
    </row>
    <row r="241" ht="12.75">
      <c r="B241" s="159"/>
    </row>
    <row r="242" ht="12.75">
      <c r="B242" s="159"/>
    </row>
    <row r="243" ht="12.75">
      <c r="B243" s="159"/>
    </row>
    <row r="244" ht="12.75">
      <c r="B244" s="159"/>
    </row>
    <row r="245" ht="12.75">
      <c r="B245" s="159"/>
    </row>
    <row r="246" ht="12.75">
      <c r="B246" s="159"/>
    </row>
    <row r="247" ht="12.75">
      <c r="B247" s="159"/>
    </row>
    <row r="248" ht="12.75">
      <c r="B248" s="159"/>
    </row>
    <row r="249" ht="12.75">
      <c r="B249" s="159"/>
    </row>
    <row r="250" ht="12.75">
      <c r="B250" s="159"/>
    </row>
    <row r="251" ht="12.75">
      <c r="B251" s="159"/>
    </row>
    <row r="252" ht="12.75">
      <c r="B252" s="159"/>
    </row>
    <row r="253" ht="12.75">
      <c r="B253" s="159"/>
    </row>
    <row r="254" ht="12.75">
      <c r="B254" s="159"/>
    </row>
    <row r="255" ht="12.75">
      <c r="B255" s="159"/>
    </row>
    <row r="256" ht="12.75">
      <c r="B256" s="159"/>
    </row>
    <row r="257" ht="12.75">
      <c r="B257" s="159"/>
    </row>
    <row r="258" ht="12.75">
      <c r="B258" s="159"/>
    </row>
    <row r="259" ht="12.75">
      <c r="B259" s="159"/>
    </row>
    <row r="260" ht="12.75">
      <c r="B260" s="159"/>
    </row>
    <row r="261" ht="12.75">
      <c r="B261" s="159"/>
    </row>
    <row r="262" ht="12.75">
      <c r="B262" s="159"/>
    </row>
    <row r="263" ht="12.75">
      <c r="B263" s="159"/>
    </row>
    <row r="264" ht="12.75">
      <c r="B264" s="159"/>
    </row>
    <row r="265" ht="12.75">
      <c r="B265" s="159"/>
    </row>
    <row r="266" ht="12.75">
      <c r="B266" s="159"/>
    </row>
    <row r="267" ht="12.75">
      <c r="B267" s="159"/>
    </row>
    <row r="268" ht="12.75">
      <c r="B268" s="159"/>
    </row>
    <row r="269" ht="12.75">
      <c r="B269" s="159"/>
    </row>
    <row r="270" ht="12.75">
      <c r="B270" s="159"/>
    </row>
    <row r="271" ht="12.75">
      <c r="B271" s="159"/>
    </row>
    <row r="272" ht="12.75">
      <c r="B272" s="159"/>
    </row>
    <row r="273" ht="12.75">
      <c r="B273" s="159"/>
    </row>
    <row r="274" ht="12.75">
      <c r="B274" s="159"/>
    </row>
    <row r="275" ht="12.75">
      <c r="B275" s="159"/>
    </row>
    <row r="276" ht="12.75">
      <c r="B276" s="159"/>
    </row>
    <row r="277" ht="12.75">
      <c r="B277" s="159"/>
    </row>
    <row r="278" ht="12.75">
      <c r="B278" s="159"/>
    </row>
    <row r="279" ht="12.75">
      <c r="B279" s="159"/>
    </row>
    <row r="280" ht="12.75">
      <c r="B280" s="159"/>
    </row>
    <row r="281" ht="12.75">
      <c r="B281" s="159"/>
    </row>
    <row r="282" ht="12.75">
      <c r="B282" s="159"/>
    </row>
    <row r="283" ht="12.75">
      <c r="B283" s="159"/>
    </row>
    <row r="284" ht="12.75">
      <c r="B284" s="159"/>
    </row>
    <row r="285" ht="12.75">
      <c r="B285" s="159"/>
    </row>
    <row r="286" ht="12.75">
      <c r="B286" s="159"/>
    </row>
    <row r="287" ht="12.75">
      <c r="B287" s="159"/>
    </row>
    <row r="288" ht="12.75">
      <c r="B288" s="159"/>
    </row>
    <row r="289" ht="12.75">
      <c r="B289" s="159"/>
    </row>
    <row r="290" ht="12.75">
      <c r="B290" s="159"/>
    </row>
    <row r="291" ht="12.75">
      <c r="B291" s="159"/>
    </row>
    <row r="292" ht="12.75">
      <c r="B292" s="159"/>
    </row>
    <row r="293" ht="12.75">
      <c r="B293" s="159"/>
    </row>
    <row r="294" ht="12.75">
      <c r="B294" s="159"/>
    </row>
    <row r="295" ht="12.75">
      <c r="B295" s="159"/>
    </row>
    <row r="296" ht="12.75">
      <c r="B296" s="159"/>
    </row>
    <row r="297" ht="12.75">
      <c r="B297" s="159"/>
    </row>
    <row r="298" ht="12.75">
      <c r="B298" s="159"/>
    </row>
    <row r="299" ht="12.75">
      <c r="B299" s="159"/>
    </row>
    <row r="300" ht="12.75">
      <c r="B300" s="159"/>
    </row>
    <row r="301" ht="12.75">
      <c r="B301" s="159"/>
    </row>
    <row r="302" ht="12.75">
      <c r="B302" s="159"/>
    </row>
    <row r="303" ht="12.75">
      <c r="B303" s="159"/>
    </row>
    <row r="304" ht="12.75">
      <c r="B304" s="159"/>
    </row>
    <row r="305" ht="12.75">
      <c r="B305" s="159"/>
    </row>
    <row r="306" ht="12.75">
      <c r="B306" s="159"/>
    </row>
    <row r="307" ht="12.75">
      <c r="B307" s="159"/>
    </row>
    <row r="308" ht="12.75">
      <c r="B308" s="159"/>
    </row>
    <row r="309" ht="12.75">
      <c r="B309" s="159"/>
    </row>
    <row r="310" ht="12.75">
      <c r="B310" s="159"/>
    </row>
    <row r="311" ht="12.75">
      <c r="B311" s="159"/>
    </row>
    <row r="312" ht="12.75">
      <c r="B312" s="159"/>
    </row>
    <row r="313" ht="12.75">
      <c r="B313" s="159"/>
    </row>
    <row r="314" ht="12.75">
      <c r="B314" s="159"/>
    </row>
    <row r="315" ht="12.75">
      <c r="B315" s="159"/>
    </row>
    <row r="316" ht="12.75">
      <c r="B316" s="159"/>
    </row>
    <row r="317" ht="12.75">
      <c r="B317" s="159"/>
    </row>
    <row r="318" ht="12.75">
      <c r="B318" s="159"/>
    </row>
    <row r="319" ht="12.75">
      <c r="B319" s="159"/>
    </row>
    <row r="320" ht="12.75">
      <c r="B320" s="159"/>
    </row>
    <row r="321" ht="12.75">
      <c r="B321" s="159"/>
    </row>
    <row r="322" ht="12.75">
      <c r="B322" s="159"/>
    </row>
    <row r="323" ht="12.75">
      <c r="B323" s="159"/>
    </row>
    <row r="324" ht="12.75">
      <c r="B324" s="159"/>
    </row>
    <row r="325" ht="12.75">
      <c r="B325" s="159"/>
    </row>
    <row r="326" ht="12.75">
      <c r="B326" s="159"/>
    </row>
    <row r="327" ht="12.75">
      <c r="B327" s="159"/>
    </row>
    <row r="328" ht="12.75">
      <c r="B328" s="159"/>
    </row>
    <row r="329" ht="12.75">
      <c r="B329" s="159"/>
    </row>
    <row r="330" ht="12.75">
      <c r="B330" s="159"/>
    </row>
    <row r="331" ht="12.75">
      <c r="B331" s="159"/>
    </row>
    <row r="332" ht="12.75">
      <c r="B332" s="159"/>
    </row>
    <row r="333" ht="12.75">
      <c r="B333" s="159"/>
    </row>
    <row r="334" ht="12.75">
      <c r="B334" s="159"/>
    </row>
    <row r="335" ht="12.75">
      <c r="B335" s="159"/>
    </row>
    <row r="336" ht="12.75">
      <c r="B336" s="159"/>
    </row>
    <row r="337" ht="12.75">
      <c r="B337" s="159"/>
    </row>
    <row r="338" ht="12.75">
      <c r="B338" s="159"/>
    </row>
    <row r="339" ht="12.75">
      <c r="B339" s="159"/>
    </row>
    <row r="340" ht="12.75">
      <c r="B340" s="159"/>
    </row>
    <row r="341" ht="12.75">
      <c r="B341" s="159"/>
    </row>
    <row r="342" ht="12.75">
      <c r="B342" s="159"/>
    </row>
    <row r="343" ht="12.75">
      <c r="B343" s="159"/>
    </row>
    <row r="344" ht="12.75">
      <c r="B344" s="159"/>
    </row>
    <row r="345" ht="12.75">
      <c r="B345" s="159"/>
    </row>
    <row r="346" ht="12.75">
      <c r="B346" s="159"/>
    </row>
    <row r="347" ht="12.75">
      <c r="B347" s="159"/>
    </row>
    <row r="348" ht="12.75">
      <c r="B348" s="159"/>
    </row>
    <row r="349" ht="12.75">
      <c r="B349" s="159"/>
    </row>
    <row r="350" ht="12.75">
      <c r="B350" s="159"/>
    </row>
    <row r="351" ht="12.75">
      <c r="B351" s="159"/>
    </row>
    <row r="352" ht="12.75">
      <c r="B352" s="159"/>
    </row>
    <row r="353" ht="12.75">
      <c r="B353" s="159"/>
    </row>
    <row r="354" ht="12.75">
      <c r="B354" s="159"/>
    </row>
    <row r="355" ht="12.75">
      <c r="B355" s="159"/>
    </row>
    <row r="356" ht="12.75">
      <c r="B356" s="159"/>
    </row>
    <row r="357" ht="12.75">
      <c r="B357" s="159"/>
    </row>
    <row r="358" ht="12.75">
      <c r="B358" s="159"/>
    </row>
    <row r="359" ht="12.75">
      <c r="B359" s="159"/>
    </row>
    <row r="360" ht="12.75">
      <c r="B360" s="159"/>
    </row>
    <row r="361" ht="12.75">
      <c r="B361" s="159"/>
    </row>
    <row r="362" ht="12.75">
      <c r="B362" s="159"/>
    </row>
    <row r="363" ht="12.75">
      <c r="B363" s="159"/>
    </row>
    <row r="364" ht="12.75">
      <c r="B364" s="159"/>
    </row>
    <row r="365" ht="12.75">
      <c r="B365" s="159"/>
    </row>
    <row r="366" ht="12.75">
      <c r="B366" s="159"/>
    </row>
    <row r="367" ht="12.75">
      <c r="B367" s="159"/>
    </row>
    <row r="368" ht="12.75">
      <c r="B368" s="159"/>
    </row>
    <row r="369" ht="12.75">
      <c r="B369" s="159"/>
    </row>
    <row r="370" ht="12.75">
      <c r="B370" s="159"/>
    </row>
    <row r="371" ht="12.75">
      <c r="B371" s="159"/>
    </row>
    <row r="372" ht="12.75">
      <c r="B372" s="159"/>
    </row>
    <row r="373" ht="12.75">
      <c r="B373" s="159"/>
    </row>
    <row r="374" ht="12.75">
      <c r="B374" s="159"/>
    </row>
    <row r="375" ht="12.75">
      <c r="B375" s="159"/>
    </row>
    <row r="376" ht="12.75">
      <c r="B376" s="159"/>
    </row>
    <row r="377" ht="12.75">
      <c r="B377" s="159"/>
    </row>
    <row r="378" ht="12.75">
      <c r="B378" s="159"/>
    </row>
    <row r="379" ht="12.75">
      <c r="B379" s="159"/>
    </row>
    <row r="380" ht="12.75">
      <c r="B380" s="159"/>
    </row>
    <row r="381" ht="12.75">
      <c r="B381" s="159"/>
    </row>
    <row r="382" ht="12.75">
      <c r="B382" s="159"/>
    </row>
    <row r="383" ht="12.75">
      <c r="B383" s="159"/>
    </row>
    <row r="384" ht="12.75">
      <c r="B384" s="159"/>
    </row>
    <row r="385" ht="12.75">
      <c r="B385" s="159"/>
    </row>
    <row r="386" ht="12.75">
      <c r="B386" s="159"/>
    </row>
    <row r="387" ht="12.75">
      <c r="B387" s="159"/>
    </row>
    <row r="388" ht="12.75">
      <c r="B388" s="159"/>
    </row>
    <row r="389" ht="12.75">
      <c r="B389" s="159"/>
    </row>
    <row r="390" ht="12.75">
      <c r="B390" s="159"/>
    </row>
    <row r="391" ht="12.75">
      <c r="B391" s="159"/>
    </row>
    <row r="392" ht="12.75">
      <c r="B392" s="159"/>
    </row>
    <row r="393" ht="12.75">
      <c r="B393" s="159"/>
    </row>
    <row r="394" ht="12.75">
      <c r="B394" s="159"/>
    </row>
    <row r="395" ht="12.75">
      <c r="B395" s="159"/>
    </row>
    <row r="396" ht="12.75">
      <c r="B396" s="159"/>
    </row>
    <row r="397" ht="12.75">
      <c r="B397" s="159"/>
    </row>
    <row r="398" ht="12.75">
      <c r="B398" s="159"/>
    </row>
    <row r="399" ht="12.75">
      <c r="B399" s="159"/>
    </row>
    <row r="400" ht="12.75">
      <c r="B400" s="159"/>
    </row>
    <row r="401" ht="12.75">
      <c r="B401" s="159"/>
    </row>
    <row r="402" ht="12.75">
      <c r="B402" s="159"/>
    </row>
    <row r="403" ht="12.75">
      <c r="B403" s="159"/>
    </row>
    <row r="404" ht="12.75">
      <c r="B404" s="159"/>
    </row>
    <row r="405" ht="12.75">
      <c r="B405" s="159"/>
    </row>
    <row r="406" ht="12.75">
      <c r="B406" s="159"/>
    </row>
    <row r="407" ht="12.75">
      <c r="B407" s="159"/>
    </row>
    <row r="408" ht="12.75">
      <c r="B408" s="159"/>
    </row>
    <row r="409" ht="12.75">
      <c r="B409" s="159"/>
    </row>
    <row r="410" ht="12.75">
      <c r="B410" s="159"/>
    </row>
    <row r="411" ht="12.75">
      <c r="B411" s="159"/>
    </row>
    <row r="412" ht="12.75">
      <c r="B412" s="159"/>
    </row>
    <row r="413" ht="12.75">
      <c r="B413" s="159"/>
    </row>
    <row r="414" ht="12.75">
      <c r="B414" s="159"/>
    </row>
    <row r="415" ht="12.75">
      <c r="B415" s="159"/>
    </row>
    <row r="416" ht="12.75">
      <c r="B416" s="159"/>
    </row>
    <row r="417" ht="12.75">
      <c r="B417" s="159"/>
    </row>
    <row r="418" ht="12.75">
      <c r="B418" s="159"/>
    </row>
    <row r="419" ht="12.75">
      <c r="B419" s="159"/>
    </row>
    <row r="420" ht="12.75">
      <c r="B420" s="159"/>
    </row>
    <row r="421" ht="12.75">
      <c r="B421" s="159"/>
    </row>
    <row r="422" ht="12.75">
      <c r="B422" s="159"/>
    </row>
    <row r="423" ht="12.75">
      <c r="B423" s="159"/>
    </row>
    <row r="424" ht="12.75">
      <c r="B424" s="159"/>
    </row>
    <row r="425" ht="12.75">
      <c r="B425" s="159"/>
    </row>
    <row r="426" ht="12.75">
      <c r="B426" s="159"/>
    </row>
    <row r="427" ht="12.75">
      <c r="B427" s="159"/>
    </row>
    <row r="428" ht="12.75">
      <c r="B428" s="159"/>
    </row>
    <row r="429" ht="12.75">
      <c r="B429" s="159"/>
    </row>
    <row r="430" ht="12.75">
      <c r="B430" s="159"/>
    </row>
    <row r="431" ht="12.75">
      <c r="B431" s="159"/>
    </row>
    <row r="432" ht="12.75">
      <c r="B432" s="159"/>
    </row>
    <row r="433" ht="12.75">
      <c r="B433" s="159"/>
    </row>
    <row r="434" ht="12.75">
      <c r="B434" s="159"/>
    </row>
    <row r="435" ht="12.75">
      <c r="B435" s="159"/>
    </row>
    <row r="436" ht="12.75">
      <c r="B436" s="159"/>
    </row>
    <row r="437" ht="12.75">
      <c r="B437" s="159"/>
    </row>
    <row r="438" ht="12.75">
      <c r="B438" s="159"/>
    </row>
    <row r="439" ht="12.75">
      <c r="B439" s="159"/>
    </row>
    <row r="440" ht="12.75">
      <c r="B440" s="159"/>
    </row>
    <row r="441" ht="12.75">
      <c r="B441" s="159"/>
    </row>
    <row r="442" ht="12.75">
      <c r="B442" s="159"/>
    </row>
    <row r="443" ht="12.75">
      <c r="B443" s="159"/>
    </row>
    <row r="444" ht="12.75">
      <c r="B444" s="159"/>
    </row>
    <row r="445" ht="12.75">
      <c r="B445" s="159"/>
    </row>
    <row r="446" ht="12.75">
      <c r="B446" s="159"/>
    </row>
    <row r="447" ht="12.75">
      <c r="B447" s="159"/>
    </row>
    <row r="448" ht="12.75">
      <c r="B448" s="159"/>
    </row>
    <row r="449" ht="12.75">
      <c r="B449" s="159"/>
    </row>
  </sheetData>
  <mergeCells count="12">
    <mergeCell ref="K9:K11"/>
    <mergeCell ref="C10:C11"/>
    <mergeCell ref="D10:G10"/>
    <mergeCell ref="H10:H11"/>
    <mergeCell ref="J10:J11"/>
    <mergeCell ref="H1:J1"/>
    <mergeCell ref="A6:H6"/>
    <mergeCell ref="A7:H7"/>
    <mergeCell ref="A9:A11"/>
    <mergeCell ref="B9:B11"/>
    <mergeCell ref="C9:G9"/>
    <mergeCell ref="H9:J9"/>
  </mergeCells>
  <printOptions/>
  <pageMargins left="0.72" right="0.13" top="0.38" bottom="0.46" header="0.36" footer="0.46"/>
  <pageSetup horizontalDpi="600" verticalDpi="600" orientation="portrait" paperSize="9" scale="8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08"/>
  <sheetViews>
    <sheetView view="pageBreakPreview" zoomScale="75" zoomScaleNormal="75" zoomScaleSheetLayoutView="75" workbookViewId="0" topLeftCell="A74">
      <selection activeCell="M79" sqref="M79"/>
    </sheetView>
  </sheetViews>
  <sheetFormatPr defaultColWidth="9.00390625" defaultRowHeight="12.75"/>
  <cols>
    <col min="1" max="1" width="8.125" style="46" customWidth="1"/>
    <col min="2" max="2" width="25.625" style="47" customWidth="1"/>
    <col min="3" max="3" width="10.125" style="3" customWidth="1"/>
    <col min="4" max="4" width="10.00390625" style="3" customWidth="1"/>
    <col min="5" max="5" width="10.375" style="3" customWidth="1"/>
    <col min="6" max="6" width="10.125" style="3" customWidth="1"/>
    <col min="7" max="7" width="8.75390625" style="3" hidden="1" customWidth="1"/>
    <col min="8" max="8" width="10.25390625" style="3" customWidth="1"/>
    <col min="9" max="9" width="11.75390625" style="3" customWidth="1"/>
    <col min="10" max="10" width="8.75390625" style="3" hidden="1" customWidth="1"/>
    <col min="11" max="11" width="11.25390625" style="3" customWidth="1"/>
    <col min="12" max="13" width="8.875" style="48" customWidth="1"/>
    <col min="14" max="14" width="9.375" style="48" bestFit="1" customWidth="1"/>
    <col min="15" max="59" width="8.875" style="48" customWidth="1"/>
    <col min="60" max="16384" width="8.875" style="3" customWidth="1"/>
  </cols>
  <sheetData>
    <row r="1" spans="6:11" ht="12.75" customHeight="1" hidden="1">
      <c r="F1" s="216"/>
      <c r="G1" s="216"/>
      <c r="H1" s="216"/>
      <c r="I1" s="216"/>
      <c r="J1" s="216"/>
      <c r="K1" s="216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81</v>
      </c>
      <c r="G3" s="4"/>
      <c r="H3" s="4"/>
      <c r="I3" s="4"/>
      <c r="J3" s="4"/>
      <c r="K3" s="4"/>
    </row>
    <row r="4" spans="5:11" ht="12.75">
      <c r="E4" s="49" t="s">
        <v>82</v>
      </c>
      <c r="H4" s="217" t="s">
        <v>83</v>
      </c>
      <c r="I4" s="217"/>
      <c r="J4" s="217"/>
      <c r="K4" s="217"/>
    </row>
    <row r="5" spans="8:11" ht="12.75">
      <c r="H5" s="5" t="s">
        <v>1</v>
      </c>
      <c r="I5" s="6"/>
      <c r="J5" s="6"/>
      <c r="K5" s="6"/>
    </row>
    <row r="6" spans="8:11" ht="13.5" customHeight="1">
      <c r="H6" s="218"/>
      <c r="I6" s="218"/>
      <c r="J6" s="218"/>
      <c r="K6" s="218"/>
    </row>
    <row r="7" ht="13.5" customHeight="1"/>
    <row r="8" spans="1:11" ht="15.75">
      <c r="A8" s="204" t="s">
        <v>250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ht="15" customHeight="1">
      <c r="A9" s="204" t="s">
        <v>84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8:11" ht="13.5" thickBot="1">
      <c r="H10" s="219" t="s">
        <v>251</v>
      </c>
      <c r="I10" s="219"/>
      <c r="J10" s="219"/>
      <c r="K10" s="219"/>
    </row>
    <row r="11" spans="1:11" ht="24.75" customHeight="1" thickBot="1">
      <c r="A11" s="220" t="s">
        <v>4</v>
      </c>
      <c r="B11" s="223" t="s">
        <v>85</v>
      </c>
      <c r="C11" s="226" t="s">
        <v>6</v>
      </c>
      <c r="D11" s="227"/>
      <c r="E11" s="227"/>
      <c r="F11" s="227"/>
      <c r="G11" s="228"/>
      <c r="H11" s="211" t="s">
        <v>7</v>
      </c>
      <c r="I11" s="212"/>
      <c r="J11" s="213"/>
      <c r="K11" s="193" t="s">
        <v>8</v>
      </c>
    </row>
    <row r="12" spans="1:11" ht="40.5" customHeight="1" thickBot="1">
      <c r="A12" s="221"/>
      <c r="B12" s="224"/>
      <c r="C12" s="230" t="s">
        <v>9</v>
      </c>
      <c r="D12" s="226" t="s">
        <v>10</v>
      </c>
      <c r="E12" s="227"/>
      <c r="F12" s="227"/>
      <c r="G12" s="228"/>
      <c r="H12" s="230" t="s">
        <v>9</v>
      </c>
      <c r="I12" s="17" t="s">
        <v>11</v>
      </c>
      <c r="J12" s="193" t="s">
        <v>12</v>
      </c>
      <c r="K12" s="229"/>
    </row>
    <row r="13" spans="1:11" ht="96" customHeight="1" thickBot="1">
      <c r="A13" s="222"/>
      <c r="B13" s="225"/>
      <c r="C13" s="231"/>
      <c r="D13" s="17" t="s">
        <v>13</v>
      </c>
      <c r="E13" s="17" t="s">
        <v>14</v>
      </c>
      <c r="F13" s="17" t="s">
        <v>15</v>
      </c>
      <c r="G13" s="17" t="s">
        <v>86</v>
      </c>
      <c r="H13" s="231"/>
      <c r="I13" s="17" t="s">
        <v>17</v>
      </c>
      <c r="J13" s="215"/>
      <c r="K13" s="215"/>
    </row>
    <row r="14" spans="1:11" ht="13.5" thickBot="1">
      <c r="A14" s="50">
        <v>1</v>
      </c>
      <c r="B14" s="51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</row>
    <row r="15" spans="1:59" s="54" customFormat="1" ht="24.75" customHeight="1">
      <c r="A15" s="163"/>
      <c r="B15" s="164" t="s">
        <v>87</v>
      </c>
      <c r="C15" s="115">
        <f>C16+C18+C19+C20+C21+C22+C23+C17</f>
        <v>12200.9</v>
      </c>
      <c r="D15" s="115">
        <f>D16+D18+D19+D20+D21+D22+D23+D17</f>
        <v>539.7</v>
      </c>
      <c r="E15" s="115">
        <f>E16+E18+E19+E20+E21+E22+E23+E17</f>
        <v>991.6</v>
      </c>
      <c r="F15" s="115">
        <f>F16+F18+F19+F20+F21+F22+F23+F17</f>
        <v>10669.6</v>
      </c>
      <c r="G15" s="115">
        <f>G16+G18+G19+G20+G21+G22+G23</f>
        <v>0</v>
      </c>
      <c r="H15" s="115">
        <f>H16+H18+H19+H20+H21+H22+H23</f>
        <v>20000</v>
      </c>
      <c r="I15" s="115">
        <f>I16+I18+I19+I20+I21+I22+I23</f>
        <v>20000</v>
      </c>
      <c r="J15" s="115">
        <f>J16+J18+J19+J20+J21+J22+J23</f>
        <v>0</v>
      </c>
      <c r="K15" s="115">
        <f aca="true" t="shared" si="0" ref="K15:K75">C15+H15</f>
        <v>32200.9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1:59" ht="25.5" customHeight="1">
      <c r="A16" s="55" t="s">
        <v>20</v>
      </c>
      <c r="B16" s="56" t="s">
        <v>21</v>
      </c>
      <c r="C16" s="41">
        <f>D16+E16+F16</f>
        <v>3768.8000000000006</v>
      </c>
      <c r="D16" s="26">
        <v>539.7</v>
      </c>
      <c r="E16" s="26">
        <v>991.6</v>
      </c>
      <c r="F16" s="26">
        <f>3768.8-D16-E16</f>
        <v>2237.5000000000005</v>
      </c>
      <c r="G16" s="26"/>
      <c r="H16" s="26"/>
      <c r="I16" s="26"/>
      <c r="J16" s="26"/>
      <c r="K16" s="26">
        <f t="shared" si="0"/>
        <v>3768.8000000000006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</row>
    <row r="17" spans="1:59" ht="25.5" customHeight="1">
      <c r="A17" s="156" t="s">
        <v>24</v>
      </c>
      <c r="B17" s="156" t="s">
        <v>25</v>
      </c>
      <c r="C17" s="41">
        <f>D17+E17+F17</f>
        <v>3300</v>
      </c>
      <c r="D17" s="26"/>
      <c r="E17" s="26"/>
      <c r="F17" s="26">
        <v>3300</v>
      </c>
      <c r="G17" s="26"/>
      <c r="H17" s="26"/>
      <c r="I17" s="26"/>
      <c r="J17" s="26"/>
      <c r="K17" s="26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</row>
    <row r="18" spans="1:59" ht="38.25" customHeight="1">
      <c r="A18" s="55" t="s">
        <v>88</v>
      </c>
      <c r="B18" s="56" t="s">
        <v>89</v>
      </c>
      <c r="C18" s="41">
        <f aca="true" t="shared" si="1" ref="C18:C23">D18+E18+F18+G18</f>
        <v>36</v>
      </c>
      <c r="D18" s="26"/>
      <c r="E18" s="26"/>
      <c r="F18" s="26">
        <v>36</v>
      </c>
      <c r="G18" s="26"/>
      <c r="H18" s="26"/>
      <c r="I18" s="26"/>
      <c r="J18" s="26"/>
      <c r="K18" s="26">
        <f t="shared" si="0"/>
        <v>36</v>
      </c>
      <c r="L18" s="57"/>
      <c r="M18" s="177">
        <v>70000</v>
      </c>
      <c r="N18" s="177">
        <v>80000</v>
      </c>
      <c r="O18" s="177">
        <v>90000</v>
      </c>
      <c r="P18" s="177">
        <v>110000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</row>
    <row r="19" spans="1:59" ht="39" customHeight="1">
      <c r="A19" s="55" t="s">
        <v>34</v>
      </c>
      <c r="B19" s="30" t="s">
        <v>35</v>
      </c>
      <c r="C19" s="41">
        <f t="shared" si="1"/>
        <v>27</v>
      </c>
      <c r="D19" s="26"/>
      <c r="E19" s="26"/>
      <c r="F19" s="26">
        <v>27</v>
      </c>
      <c r="G19" s="26"/>
      <c r="H19" s="26"/>
      <c r="I19" s="26"/>
      <c r="J19" s="26"/>
      <c r="K19" s="26">
        <f t="shared" si="0"/>
        <v>27</v>
      </c>
      <c r="L19" s="176">
        <v>1110</v>
      </c>
      <c r="M19" s="178">
        <f>D25+D28+D32+D63+D51</f>
        <v>41584.399999999994</v>
      </c>
      <c r="N19" s="178">
        <f>D30+D64</f>
        <v>87906.8</v>
      </c>
      <c r="O19" s="178">
        <f>D39+D42+D44+D46</f>
        <v>15692.599999999999</v>
      </c>
      <c r="P19" s="179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</row>
    <row r="20" spans="1:59" ht="41.25" customHeight="1">
      <c r="A20" s="55">
        <v>180109</v>
      </c>
      <c r="B20" s="30" t="s">
        <v>66</v>
      </c>
      <c r="C20" s="41">
        <f t="shared" si="1"/>
        <v>4739.099999999999</v>
      </c>
      <c r="D20" s="26"/>
      <c r="E20" s="26"/>
      <c r="F20" s="26">
        <f>4700.4+38.7</f>
        <v>4739.099999999999</v>
      </c>
      <c r="G20" s="26"/>
      <c r="H20" s="26"/>
      <c r="I20" s="26"/>
      <c r="J20" s="26"/>
      <c r="K20" s="26">
        <f t="shared" si="0"/>
        <v>4739.099999999999</v>
      </c>
      <c r="L20" s="176">
        <v>1160</v>
      </c>
      <c r="M20" s="179"/>
      <c r="N20" s="179"/>
      <c r="O20" s="179"/>
      <c r="P20" s="179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</row>
    <row r="21" spans="1:59" ht="13.5" customHeight="1">
      <c r="A21" s="74">
        <v>150100</v>
      </c>
      <c r="B21" s="25" t="s">
        <v>63</v>
      </c>
      <c r="C21" s="41">
        <f t="shared" si="1"/>
        <v>0</v>
      </c>
      <c r="D21" s="26"/>
      <c r="E21" s="26"/>
      <c r="F21" s="26"/>
      <c r="G21" s="26"/>
      <c r="H21" s="26">
        <v>20000</v>
      </c>
      <c r="I21" s="26">
        <v>20000</v>
      </c>
      <c r="J21" s="26"/>
      <c r="K21" s="26">
        <f t="shared" si="0"/>
        <v>20000</v>
      </c>
      <c r="L21" s="176" t="s">
        <v>90</v>
      </c>
      <c r="M21" s="178">
        <f>F18+F25+F27+F28+F32+F51+F52+F63</f>
        <v>43696.39999999999</v>
      </c>
      <c r="N21" s="178">
        <f>F30+F64+F31</f>
        <v>102779.8</v>
      </c>
      <c r="O21" s="178">
        <f>F19+F35+F38+F39+F42+F44+F46-40</f>
        <v>29962.499999999996</v>
      </c>
      <c r="P21" s="179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19.5" customHeight="1">
      <c r="A22" s="55">
        <v>250404</v>
      </c>
      <c r="B22" s="56" t="s">
        <v>91</v>
      </c>
      <c r="C22" s="41">
        <f t="shared" si="1"/>
        <v>225</v>
      </c>
      <c r="D22" s="26"/>
      <c r="E22" s="26"/>
      <c r="F22" s="26">
        <v>225</v>
      </c>
      <c r="G22" s="26"/>
      <c r="H22" s="26"/>
      <c r="I22" s="26"/>
      <c r="J22" s="26"/>
      <c r="K22" s="26">
        <f t="shared" si="0"/>
        <v>225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>
      <c r="A23" s="55" t="s">
        <v>92</v>
      </c>
      <c r="B23" s="30" t="s">
        <v>73</v>
      </c>
      <c r="C23" s="41">
        <f t="shared" si="1"/>
        <v>105</v>
      </c>
      <c r="D23" s="26"/>
      <c r="E23" s="26"/>
      <c r="F23" s="26">
        <v>105</v>
      </c>
      <c r="G23" s="26"/>
      <c r="H23" s="26"/>
      <c r="I23" s="26"/>
      <c r="J23" s="26"/>
      <c r="K23" s="26">
        <f t="shared" si="0"/>
        <v>105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</row>
    <row r="24" spans="1:12" s="27" customFormat="1" ht="27" customHeight="1">
      <c r="A24" s="67"/>
      <c r="B24" s="165" t="s">
        <v>93</v>
      </c>
      <c r="C24" s="119">
        <f aca="true" t="shared" si="2" ref="C24:J24">C25+C26+C27+C28</f>
        <v>77207.5</v>
      </c>
      <c r="D24" s="119">
        <f t="shared" si="2"/>
        <v>33186.799999999996</v>
      </c>
      <c r="E24" s="119">
        <f t="shared" si="2"/>
        <v>8444.7</v>
      </c>
      <c r="F24" s="119">
        <f t="shared" si="2"/>
        <v>35575.99999999999</v>
      </c>
      <c r="G24" s="119">
        <f t="shared" si="2"/>
        <v>0</v>
      </c>
      <c r="H24" s="119">
        <f t="shared" si="2"/>
        <v>1088.8</v>
      </c>
      <c r="I24" s="119">
        <f t="shared" si="2"/>
        <v>0</v>
      </c>
      <c r="J24" s="119">
        <f t="shared" si="2"/>
        <v>0</v>
      </c>
      <c r="K24" s="32">
        <f t="shared" si="0"/>
        <v>78296.3</v>
      </c>
      <c r="L24" s="29"/>
    </row>
    <row r="25" spans="1:59" ht="27" customHeight="1">
      <c r="A25" s="24" t="s">
        <v>26</v>
      </c>
      <c r="B25" s="30" t="s">
        <v>93</v>
      </c>
      <c r="C25" s="41">
        <f>D25+E25+F25+G25</f>
        <v>76193</v>
      </c>
      <c r="D25" s="41">
        <v>32791.2</v>
      </c>
      <c r="E25" s="41">
        <v>8391.6</v>
      </c>
      <c r="F25" s="41">
        <v>35010.2</v>
      </c>
      <c r="G25" s="41"/>
      <c r="H25" s="33">
        <v>891.8</v>
      </c>
      <c r="I25" s="26"/>
      <c r="J25" s="26"/>
      <c r="K25" s="26">
        <f t="shared" si="0"/>
        <v>77084.8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ht="54" customHeight="1">
      <c r="A26" s="24">
        <v>130000</v>
      </c>
      <c r="B26" s="58" t="s">
        <v>94</v>
      </c>
      <c r="C26" s="41">
        <f>D26+E26+F26</f>
        <v>369.29999999999995</v>
      </c>
      <c r="D26" s="33">
        <v>200.5</v>
      </c>
      <c r="E26" s="33">
        <v>4.1</v>
      </c>
      <c r="F26" s="33">
        <v>164.7</v>
      </c>
      <c r="G26" s="33"/>
      <c r="H26" s="33"/>
      <c r="I26" s="26"/>
      <c r="J26" s="26"/>
      <c r="K26" s="26">
        <f t="shared" si="0"/>
        <v>369.29999999999995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</row>
    <row r="27" spans="1:59" ht="39" customHeight="1">
      <c r="A27" s="59" t="s">
        <v>26</v>
      </c>
      <c r="B27" s="58" t="s">
        <v>95</v>
      </c>
      <c r="C27" s="41">
        <f>D27+E27+F27+G27</f>
        <v>79.5</v>
      </c>
      <c r="D27" s="33"/>
      <c r="E27" s="33"/>
      <c r="F27" s="33">
        <v>79.5</v>
      </c>
      <c r="G27" s="33"/>
      <c r="H27" s="33"/>
      <c r="I27" s="26"/>
      <c r="J27" s="26"/>
      <c r="K27" s="26">
        <f t="shared" si="0"/>
        <v>79.5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</row>
    <row r="28" spans="1:59" ht="51.75" customHeight="1">
      <c r="A28" s="59" t="s">
        <v>96</v>
      </c>
      <c r="B28" s="58" t="s">
        <v>97</v>
      </c>
      <c r="C28" s="41">
        <f>D28+E28+F28+G28</f>
        <v>565.7</v>
      </c>
      <c r="D28" s="33">
        <v>195.1</v>
      </c>
      <c r="E28" s="33">
        <v>49</v>
      </c>
      <c r="F28" s="33">
        <v>321.6</v>
      </c>
      <c r="G28" s="33"/>
      <c r="H28" s="33">
        <v>197</v>
      </c>
      <c r="I28" s="26"/>
      <c r="J28" s="26"/>
      <c r="K28" s="26">
        <f t="shared" si="0"/>
        <v>762.7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</row>
    <row r="29" spans="1:59" s="27" customFormat="1" ht="27" customHeight="1">
      <c r="A29" s="67"/>
      <c r="B29" s="166" t="s">
        <v>98</v>
      </c>
      <c r="C29" s="119">
        <f>C30+C31+C32+C33</f>
        <v>213950.6</v>
      </c>
      <c r="D29" s="119">
        <f aca="true" t="shared" si="3" ref="D29:J29">D30+D31+D32+D33</f>
        <v>90399.40000000001</v>
      </c>
      <c r="E29" s="119">
        <f t="shared" si="3"/>
        <v>17763.9</v>
      </c>
      <c r="F29" s="119">
        <f>F30+F31+F32+F33</f>
        <v>105787.3</v>
      </c>
      <c r="G29" s="119">
        <f t="shared" si="3"/>
        <v>0</v>
      </c>
      <c r="H29" s="119">
        <f t="shared" si="3"/>
        <v>21068.4</v>
      </c>
      <c r="I29" s="119">
        <f t="shared" si="3"/>
        <v>10000</v>
      </c>
      <c r="J29" s="119">
        <f t="shared" si="3"/>
        <v>0</v>
      </c>
      <c r="K29" s="32">
        <f t="shared" si="0"/>
        <v>235019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</row>
    <row r="30" spans="1:59" ht="27" customHeight="1">
      <c r="A30" s="24" t="s">
        <v>28</v>
      </c>
      <c r="B30" s="58" t="s">
        <v>99</v>
      </c>
      <c r="C30" s="41">
        <f>D30+E30+F30</f>
        <v>199407.7</v>
      </c>
      <c r="D30" s="33">
        <v>87737.8</v>
      </c>
      <c r="E30" s="33">
        <v>17340.4</v>
      </c>
      <c r="F30" s="33">
        <f>94179.5+150</f>
        <v>94329.5</v>
      </c>
      <c r="G30" s="26"/>
      <c r="H30" s="26">
        <f>8100+10000</f>
        <v>18100</v>
      </c>
      <c r="I30" s="26">
        <v>10000</v>
      </c>
      <c r="J30" s="26"/>
      <c r="K30" s="26">
        <f t="shared" si="0"/>
        <v>217507.7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</row>
    <row r="31" spans="1:59" ht="25.5">
      <c r="A31" s="24" t="s">
        <v>28</v>
      </c>
      <c r="B31" s="58" t="s">
        <v>100</v>
      </c>
      <c r="C31" s="41">
        <f>D31+E31+F31</f>
        <v>8269</v>
      </c>
      <c r="D31" s="33"/>
      <c r="E31" s="33"/>
      <c r="F31" s="33">
        <f>7269+1000</f>
        <v>8269</v>
      </c>
      <c r="G31" s="33"/>
      <c r="H31" s="33"/>
      <c r="I31" s="33"/>
      <c r="J31" s="33"/>
      <c r="K31" s="33">
        <f t="shared" si="0"/>
        <v>8269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1:59" ht="81" customHeight="1">
      <c r="A32" s="24" t="s">
        <v>26</v>
      </c>
      <c r="B32" s="58" t="s">
        <v>101</v>
      </c>
      <c r="C32" s="41">
        <f>D32+E32+F32</f>
        <v>5902.299999999999</v>
      </c>
      <c r="D32" s="33">
        <v>2564.5</v>
      </c>
      <c r="E32" s="33">
        <v>411.7</v>
      </c>
      <c r="F32" s="33">
        <v>2926.1</v>
      </c>
      <c r="G32" s="33"/>
      <c r="H32" s="33">
        <f>2903.6+64.8</f>
        <v>2968.4</v>
      </c>
      <c r="I32" s="33"/>
      <c r="J32" s="33"/>
      <c r="K32" s="33">
        <f t="shared" si="0"/>
        <v>8870.699999999999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</row>
    <row r="33" spans="1:59" ht="18" customHeight="1">
      <c r="A33" s="24">
        <v>110201</v>
      </c>
      <c r="B33" s="58" t="s">
        <v>102</v>
      </c>
      <c r="C33" s="41">
        <f>D33+E33+F33</f>
        <v>371.59999999999997</v>
      </c>
      <c r="D33" s="33">
        <v>97.1</v>
      </c>
      <c r="E33" s="33">
        <v>11.8</v>
      </c>
      <c r="F33" s="33">
        <v>262.7</v>
      </c>
      <c r="G33" s="33"/>
      <c r="H33" s="33"/>
      <c r="I33" s="26"/>
      <c r="J33" s="26"/>
      <c r="K33" s="26">
        <f t="shared" si="0"/>
        <v>371.59999999999997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</row>
    <row r="34" spans="1:59" s="27" customFormat="1" ht="39" customHeight="1">
      <c r="A34" s="67"/>
      <c r="B34" s="166" t="s">
        <v>103</v>
      </c>
      <c r="C34" s="119">
        <f aca="true" t="shared" si="4" ref="C34:I34">C35+C36+C38+C39+C40+C41+C42</f>
        <v>44304.299999999996</v>
      </c>
      <c r="D34" s="119">
        <f t="shared" si="4"/>
        <v>13318.4</v>
      </c>
      <c r="E34" s="119">
        <f t="shared" si="4"/>
        <v>4522.9</v>
      </c>
      <c r="F34" s="119">
        <f t="shared" si="4"/>
        <v>26462.999999999996</v>
      </c>
      <c r="G34" s="119">
        <f t="shared" si="4"/>
        <v>0</v>
      </c>
      <c r="H34" s="119">
        <f t="shared" si="4"/>
        <v>6743.9</v>
      </c>
      <c r="I34" s="119">
        <f t="shared" si="4"/>
        <v>0</v>
      </c>
      <c r="J34" s="119" t="e">
        <f>J35+J36+J38+J39+J40+J41+J42+#REF!</f>
        <v>#REF!</v>
      </c>
      <c r="K34" s="32">
        <f>C34+H34</f>
        <v>51048.2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</row>
    <row r="35" spans="1:59" ht="29.25" customHeight="1">
      <c r="A35" s="24" t="s">
        <v>32</v>
      </c>
      <c r="B35" s="30" t="s">
        <v>33</v>
      </c>
      <c r="C35" s="41">
        <f>D35+E35+F35</f>
        <v>9.6</v>
      </c>
      <c r="D35" s="26"/>
      <c r="E35" s="26"/>
      <c r="F35" s="26">
        <v>9.6</v>
      </c>
      <c r="G35" s="26"/>
      <c r="H35" s="33"/>
      <c r="I35" s="26"/>
      <c r="J35" s="26"/>
      <c r="K35" s="26">
        <f t="shared" si="0"/>
        <v>9.6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59" ht="42" customHeight="1">
      <c r="A36" s="24" t="s">
        <v>34</v>
      </c>
      <c r="B36" s="30" t="s">
        <v>35</v>
      </c>
      <c r="C36" s="41">
        <f aca="true" t="shared" si="5" ref="C36:C44">D36+E36+F36</f>
        <v>783</v>
      </c>
      <c r="D36" s="26"/>
      <c r="E36" s="26"/>
      <c r="F36" s="26">
        <f>50+720+13</f>
        <v>783</v>
      </c>
      <c r="G36" s="26"/>
      <c r="H36" s="33">
        <v>205</v>
      </c>
      <c r="I36" s="26"/>
      <c r="J36" s="26"/>
      <c r="K36" s="26">
        <f t="shared" si="0"/>
        <v>988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</row>
    <row r="37" spans="1:59" ht="99" customHeight="1">
      <c r="A37" s="24"/>
      <c r="B37" s="60" t="s">
        <v>104</v>
      </c>
      <c r="C37" s="41">
        <v>720</v>
      </c>
      <c r="D37" s="26"/>
      <c r="E37" s="26"/>
      <c r="F37" s="26">
        <v>720</v>
      </c>
      <c r="G37" s="26"/>
      <c r="H37" s="33"/>
      <c r="I37" s="26"/>
      <c r="J37" s="26"/>
      <c r="K37" s="26">
        <f t="shared" si="0"/>
        <v>720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</row>
    <row r="38" spans="1:59" ht="53.25" customHeight="1">
      <c r="A38" s="59" t="s">
        <v>36</v>
      </c>
      <c r="B38" s="30" t="s">
        <v>105</v>
      </c>
      <c r="C38" s="41">
        <f t="shared" si="5"/>
        <v>518.7</v>
      </c>
      <c r="D38" s="26"/>
      <c r="E38" s="26"/>
      <c r="F38" s="26">
        <v>518.7</v>
      </c>
      <c r="G38" s="26"/>
      <c r="H38" s="33"/>
      <c r="I38" s="26"/>
      <c r="J38" s="26"/>
      <c r="K38" s="26">
        <f t="shared" si="0"/>
        <v>518.7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</row>
    <row r="39" spans="1:59" ht="68.25" customHeight="1">
      <c r="A39" s="61" t="s">
        <v>106</v>
      </c>
      <c r="B39" s="30" t="s">
        <v>107</v>
      </c>
      <c r="C39" s="41">
        <f t="shared" si="5"/>
        <v>40470.7</v>
      </c>
      <c r="D39" s="26">
        <v>12567.6</v>
      </c>
      <c r="E39" s="26">
        <v>4454.5</v>
      </c>
      <c r="F39" s="26">
        <v>23448.6</v>
      </c>
      <c r="G39" s="26"/>
      <c r="H39" s="26">
        <v>6341.9</v>
      </c>
      <c r="I39" s="26"/>
      <c r="J39" s="26"/>
      <c r="K39" s="26">
        <f t="shared" si="0"/>
        <v>46812.6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</row>
    <row r="40" spans="1:59" ht="66" customHeight="1">
      <c r="A40" s="61" t="s">
        <v>44</v>
      </c>
      <c r="B40" s="30" t="s">
        <v>45</v>
      </c>
      <c r="C40" s="41">
        <f t="shared" si="5"/>
        <v>500</v>
      </c>
      <c r="D40" s="26"/>
      <c r="E40" s="26"/>
      <c r="F40" s="26">
        <v>500</v>
      </c>
      <c r="G40" s="26"/>
      <c r="H40" s="26"/>
      <c r="I40" s="26"/>
      <c r="J40" s="26"/>
      <c r="K40" s="26">
        <f t="shared" si="0"/>
        <v>500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</row>
    <row r="41" spans="1:59" ht="39.75" customHeight="1">
      <c r="A41" s="24" t="s">
        <v>46</v>
      </c>
      <c r="B41" s="58" t="s">
        <v>47</v>
      </c>
      <c r="C41" s="41">
        <f t="shared" si="5"/>
        <v>50.1</v>
      </c>
      <c r="D41" s="33"/>
      <c r="E41" s="33"/>
      <c r="F41" s="33">
        <v>50.1</v>
      </c>
      <c r="G41" s="33"/>
      <c r="H41" s="33"/>
      <c r="I41" s="26"/>
      <c r="J41" s="26"/>
      <c r="K41" s="26">
        <f t="shared" si="0"/>
        <v>50.1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</row>
    <row r="42" spans="1:59" ht="30" customHeight="1">
      <c r="A42" s="24" t="s">
        <v>48</v>
      </c>
      <c r="B42" s="30" t="s">
        <v>49</v>
      </c>
      <c r="C42" s="41">
        <f t="shared" si="5"/>
        <v>1972.1999999999998</v>
      </c>
      <c r="D42" s="33">
        <v>750.8</v>
      </c>
      <c r="E42" s="33">
        <v>68.4</v>
      </c>
      <c r="F42" s="33">
        <f>1153</f>
        <v>1153</v>
      </c>
      <c r="G42" s="33"/>
      <c r="H42" s="33">
        <v>197</v>
      </c>
      <c r="I42" s="26"/>
      <c r="J42" s="26"/>
      <c r="K42" s="26">
        <f t="shared" si="0"/>
        <v>2169.2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ht="27.75" customHeight="1">
      <c r="A43" s="67"/>
      <c r="B43" s="167" t="s">
        <v>108</v>
      </c>
      <c r="C43" s="119">
        <f>C44</f>
        <v>6148.7</v>
      </c>
      <c r="D43" s="119">
        <f aca="true" t="shared" si="6" ref="D43:J43">D44</f>
        <v>2096.7</v>
      </c>
      <c r="E43" s="119">
        <f t="shared" si="6"/>
        <v>669</v>
      </c>
      <c r="F43" s="119">
        <f t="shared" si="6"/>
        <v>3383</v>
      </c>
      <c r="G43" s="119">
        <f t="shared" si="6"/>
        <v>0</v>
      </c>
      <c r="H43" s="119">
        <f t="shared" si="6"/>
        <v>13.2</v>
      </c>
      <c r="I43" s="119">
        <f t="shared" si="6"/>
        <v>0</v>
      </c>
      <c r="J43" s="119">
        <f t="shared" si="6"/>
        <v>0</v>
      </c>
      <c r="K43" s="32">
        <f t="shared" si="0"/>
        <v>6161.9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ht="24.75" customHeight="1">
      <c r="A44" s="24" t="s">
        <v>50</v>
      </c>
      <c r="B44" s="58" t="s">
        <v>51</v>
      </c>
      <c r="C44" s="41">
        <f t="shared" si="5"/>
        <v>6148.7</v>
      </c>
      <c r="D44" s="33">
        <v>2096.7</v>
      </c>
      <c r="E44" s="33">
        <v>669</v>
      </c>
      <c r="F44" s="33">
        <v>3383</v>
      </c>
      <c r="G44" s="33"/>
      <c r="H44" s="33">
        <v>13.2</v>
      </c>
      <c r="I44" s="26"/>
      <c r="J44" s="26"/>
      <c r="K44" s="26">
        <f t="shared" si="0"/>
        <v>6161.9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11" ht="38.25" customHeight="1">
      <c r="A45" s="168"/>
      <c r="B45" s="167" t="s">
        <v>109</v>
      </c>
      <c r="C45" s="119">
        <f>C46</f>
        <v>1765.1</v>
      </c>
      <c r="D45" s="119">
        <f>D46</f>
        <v>277.5</v>
      </c>
      <c r="E45" s="119">
        <f>E46</f>
        <v>25</v>
      </c>
      <c r="F45" s="119">
        <f>F46</f>
        <v>1462.6</v>
      </c>
      <c r="G45" s="37"/>
      <c r="H45" s="37"/>
      <c r="I45" s="32"/>
      <c r="J45" s="32"/>
      <c r="K45" s="32">
        <f t="shared" si="0"/>
        <v>1765.1</v>
      </c>
    </row>
    <row r="46" spans="1:11" ht="52.5" customHeight="1">
      <c r="A46" s="61" t="s">
        <v>136</v>
      </c>
      <c r="B46" s="58" t="s">
        <v>110</v>
      </c>
      <c r="C46" s="41">
        <f>D46+E46+F46</f>
        <v>1765.1</v>
      </c>
      <c r="D46" s="33">
        <v>277.5</v>
      </c>
      <c r="E46" s="33">
        <v>25</v>
      </c>
      <c r="F46" s="33">
        <f>1212.6+250</f>
        <v>1462.6</v>
      </c>
      <c r="G46" s="33"/>
      <c r="H46" s="33"/>
      <c r="I46" s="26"/>
      <c r="J46" s="26"/>
      <c r="K46" s="26"/>
    </row>
    <row r="47" spans="1:59" s="27" customFormat="1" ht="29.25" customHeight="1">
      <c r="A47" s="67"/>
      <c r="B47" s="167" t="s">
        <v>111</v>
      </c>
      <c r="C47" s="119">
        <f>D47+E47+F47</f>
        <v>10000</v>
      </c>
      <c r="D47" s="37"/>
      <c r="E47" s="37"/>
      <c r="F47" s="37">
        <v>10000</v>
      </c>
      <c r="G47" s="37"/>
      <c r="H47" s="37"/>
      <c r="I47" s="32"/>
      <c r="J47" s="32"/>
      <c r="K47" s="32">
        <f t="shared" si="0"/>
        <v>10000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</row>
    <row r="48" spans="1:12" ht="24.75" customHeight="1">
      <c r="A48" s="28"/>
      <c r="B48" s="167" t="s">
        <v>112</v>
      </c>
      <c r="C48" s="119">
        <f aca="true" t="shared" si="7" ref="C48:H48">C49+C50+C51+C52+C53+C54+C55</f>
        <v>35947</v>
      </c>
      <c r="D48" s="119">
        <f t="shared" si="7"/>
        <v>6755.9</v>
      </c>
      <c r="E48" s="119">
        <f t="shared" si="7"/>
        <v>1035.1</v>
      </c>
      <c r="F48" s="119">
        <f t="shared" si="7"/>
        <v>28156.000000000004</v>
      </c>
      <c r="G48" s="119">
        <f t="shared" si="7"/>
        <v>0</v>
      </c>
      <c r="H48" s="119">
        <f t="shared" si="7"/>
        <v>731.6</v>
      </c>
      <c r="I48" s="37"/>
      <c r="J48" s="37"/>
      <c r="K48" s="32">
        <f t="shared" si="0"/>
        <v>36678.6</v>
      </c>
      <c r="L48" s="62"/>
    </row>
    <row r="49" spans="1:59" ht="70.5" customHeight="1">
      <c r="A49" s="24" t="s">
        <v>113</v>
      </c>
      <c r="B49" s="58" t="s">
        <v>114</v>
      </c>
      <c r="C49" s="41">
        <f>D49+E49+F49</f>
        <v>21152.9</v>
      </c>
      <c r="D49" s="33"/>
      <c r="E49" s="33"/>
      <c r="F49" s="33">
        <f>14572.9+4500+80+3000-1000</f>
        <v>21152.9</v>
      </c>
      <c r="G49" s="33"/>
      <c r="H49" s="33"/>
      <c r="I49" s="33"/>
      <c r="J49" s="26"/>
      <c r="K49" s="26">
        <f t="shared" si="0"/>
        <v>21152.9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</row>
    <row r="50" spans="1:59" ht="51.75" customHeight="1">
      <c r="A50" s="24" t="s">
        <v>115</v>
      </c>
      <c r="B50" s="58" t="s">
        <v>116</v>
      </c>
      <c r="C50" s="41">
        <f aca="true" t="shared" si="8" ref="C50:C55">D50+E50+F50</f>
        <v>5709.5</v>
      </c>
      <c r="D50" s="33">
        <v>1606.4</v>
      </c>
      <c r="E50" s="33">
        <v>406.4</v>
      </c>
      <c r="F50" s="33">
        <f>3196.7+500</f>
        <v>3696.7</v>
      </c>
      <c r="G50" s="33"/>
      <c r="H50" s="33">
        <v>465</v>
      </c>
      <c r="I50" s="26"/>
      <c r="J50" s="26"/>
      <c r="K50" s="26">
        <f t="shared" si="0"/>
        <v>6174.5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</row>
    <row r="51" spans="1:59" ht="61.5" customHeight="1">
      <c r="A51" s="63" t="s">
        <v>26</v>
      </c>
      <c r="B51" s="64" t="s">
        <v>117</v>
      </c>
      <c r="C51" s="41">
        <f t="shared" si="8"/>
        <v>8551.9</v>
      </c>
      <c r="D51" s="33">
        <v>5149.5</v>
      </c>
      <c r="E51" s="33">
        <v>628.7</v>
      </c>
      <c r="F51" s="33">
        <v>2773.7</v>
      </c>
      <c r="G51" s="33"/>
      <c r="H51" s="33">
        <v>266.6</v>
      </c>
      <c r="I51" s="26"/>
      <c r="J51" s="26"/>
      <c r="K51" s="26">
        <f t="shared" si="0"/>
        <v>8818.5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ht="30" customHeight="1">
      <c r="A52" s="65" t="s">
        <v>26</v>
      </c>
      <c r="B52" s="64" t="s">
        <v>118</v>
      </c>
      <c r="C52" s="41">
        <f t="shared" si="8"/>
        <v>12.2</v>
      </c>
      <c r="D52" s="33"/>
      <c r="E52" s="33"/>
      <c r="F52" s="33">
        <v>12.2</v>
      </c>
      <c r="G52" s="33"/>
      <c r="H52" s="33"/>
      <c r="I52" s="33"/>
      <c r="J52" s="33"/>
      <c r="K52" s="33">
        <f t="shared" si="0"/>
        <v>12.2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59" ht="53.25" customHeight="1">
      <c r="A53" s="24">
        <v>110300</v>
      </c>
      <c r="B53" s="58" t="s">
        <v>119</v>
      </c>
      <c r="C53" s="41">
        <f t="shared" si="8"/>
        <v>200</v>
      </c>
      <c r="D53" s="33"/>
      <c r="E53" s="33"/>
      <c r="F53" s="33">
        <v>200</v>
      </c>
      <c r="G53" s="33"/>
      <c r="H53" s="33"/>
      <c r="I53" s="26"/>
      <c r="J53" s="26"/>
      <c r="K53" s="26">
        <f t="shared" si="0"/>
        <v>200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</row>
    <row r="54" spans="1:59" ht="42" customHeight="1">
      <c r="A54" s="24">
        <v>120300</v>
      </c>
      <c r="B54" s="58" t="s">
        <v>120</v>
      </c>
      <c r="C54" s="41">
        <f t="shared" si="8"/>
        <v>65.9</v>
      </c>
      <c r="D54" s="33"/>
      <c r="E54" s="33"/>
      <c r="F54" s="33">
        <v>65.9</v>
      </c>
      <c r="G54" s="33"/>
      <c r="H54" s="33"/>
      <c r="I54" s="26"/>
      <c r="J54" s="26"/>
      <c r="K54" s="26">
        <f t="shared" si="0"/>
        <v>65.9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</row>
    <row r="55" spans="1:59" ht="39.75" customHeight="1">
      <c r="A55" s="24">
        <v>120300</v>
      </c>
      <c r="B55" s="58" t="s">
        <v>121</v>
      </c>
      <c r="C55" s="41">
        <f t="shared" si="8"/>
        <v>254.6</v>
      </c>
      <c r="D55" s="33"/>
      <c r="E55" s="33"/>
      <c r="F55" s="33">
        <v>254.6</v>
      </c>
      <c r="G55" s="33"/>
      <c r="H55" s="33"/>
      <c r="I55" s="26"/>
      <c r="J55" s="26"/>
      <c r="K55" s="26">
        <f>C55+H55</f>
        <v>254.6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</row>
    <row r="56" spans="1:59" s="27" customFormat="1" ht="25.5">
      <c r="A56" s="67"/>
      <c r="B56" s="167" t="s">
        <v>122</v>
      </c>
      <c r="C56" s="119">
        <f>C57+C58+C60++C59</f>
        <v>4377.8</v>
      </c>
      <c r="D56" s="119">
        <f>D57+D58+D60++D59</f>
        <v>0</v>
      </c>
      <c r="E56" s="119">
        <f>E57+E58+E60++E59</f>
        <v>0</v>
      </c>
      <c r="F56" s="119">
        <f>F57+F58+F60++F59</f>
        <v>4377.8</v>
      </c>
      <c r="G56" s="37"/>
      <c r="H56" s="37"/>
      <c r="I56" s="32"/>
      <c r="J56" s="32"/>
      <c r="K56" s="32">
        <f t="shared" si="0"/>
        <v>4377.8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</row>
    <row r="57" spans="1:59" ht="40.5" customHeight="1">
      <c r="A57" s="31">
        <v>180109</v>
      </c>
      <c r="B57" s="25" t="s">
        <v>66</v>
      </c>
      <c r="C57" s="41">
        <f>D57+E57+F57</f>
        <v>400</v>
      </c>
      <c r="D57" s="35"/>
      <c r="E57" s="35"/>
      <c r="F57" s="34">
        <v>400</v>
      </c>
      <c r="G57" s="33"/>
      <c r="H57" s="33"/>
      <c r="I57" s="26"/>
      <c r="J57" s="26"/>
      <c r="K57" s="26">
        <f t="shared" si="0"/>
        <v>400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</row>
    <row r="58" spans="1:59" ht="13.5" customHeight="1">
      <c r="A58" s="183">
        <v>120200</v>
      </c>
      <c r="B58" s="66" t="s">
        <v>123</v>
      </c>
      <c r="C58" s="184">
        <f>D58+E58+F58</f>
        <v>3177</v>
      </c>
      <c r="D58" s="185"/>
      <c r="E58" s="185"/>
      <c r="F58" s="185">
        <f>4200-623-400</f>
        <v>3177</v>
      </c>
      <c r="G58" s="185"/>
      <c r="H58" s="185"/>
      <c r="I58" s="186"/>
      <c r="J58" s="186"/>
      <c r="K58" s="186">
        <f t="shared" si="0"/>
        <v>3177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</row>
    <row r="59" spans="1:59" ht="13.5" customHeight="1">
      <c r="A59" s="74">
        <v>120300</v>
      </c>
      <c r="B59" s="25" t="s">
        <v>60</v>
      </c>
      <c r="C59" s="184">
        <f>D59+E59+F59</f>
        <v>623</v>
      </c>
      <c r="D59" s="33"/>
      <c r="E59" s="33"/>
      <c r="F59" s="33">
        <v>623</v>
      </c>
      <c r="G59" s="33"/>
      <c r="H59" s="33"/>
      <c r="I59" s="33"/>
      <c r="J59" s="33"/>
      <c r="K59" s="33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</row>
    <row r="60" spans="1:59" ht="41.25" customHeight="1">
      <c r="A60" s="24">
        <v>120300</v>
      </c>
      <c r="B60" s="58" t="s">
        <v>124</v>
      </c>
      <c r="C60" s="41">
        <f>D60+E60+F60</f>
        <v>177.8</v>
      </c>
      <c r="D60" s="33"/>
      <c r="E60" s="33"/>
      <c r="F60" s="33">
        <v>177.8</v>
      </c>
      <c r="G60" s="33"/>
      <c r="H60" s="33"/>
      <c r="I60" s="33"/>
      <c r="J60" s="33"/>
      <c r="K60" s="33">
        <f t="shared" si="0"/>
        <v>177.8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</row>
    <row r="61" spans="1:59" s="27" customFormat="1" ht="37.5" customHeight="1">
      <c r="A61" s="169"/>
      <c r="B61" s="167" t="s">
        <v>125</v>
      </c>
      <c r="C61" s="119">
        <f aca="true" t="shared" si="9" ref="C61:H61">C62+C63+C64</f>
        <v>19508.1</v>
      </c>
      <c r="D61" s="119">
        <f t="shared" si="9"/>
        <v>2467.7</v>
      </c>
      <c r="E61" s="119">
        <f t="shared" si="9"/>
        <v>166.5</v>
      </c>
      <c r="F61" s="119">
        <f t="shared" si="9"/>
        <v>16873.899999999998</v>
      </c>
      <c r="G61" s="119">
        <f t="shared" si="9"/>
        <v>0</v>
      </c>
      <c r="H61" s="119">
        <f t="shared" si="9"/>
        <v>3</v>
      </c>
      <c r="I61" s="37"/>
      <c r="J61" s="37"/>
      <c r="K61" s="32">
        <f>C61+H61</f>
        <v>19511.1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</row>
    <row r="62" spans="1:59" ht="51.75" customHeight="1">
      <c r="A62" s="24">
        <v>130000</v>
      </c>
      <c r="B62" s="58" t="s">
        <v>126</v>
      </c>
      <c r="C62" s="41">
        <f>D62+E62+F62</f>
        <v>15590.8</v>
      </c>
      <c r="D62" s="33">
        <v>1414.6</v>
      </c>
      <c r="E62" s="33">
        <v>20.7</v>
      </c>
      <c r="F62" s="33">
        <v>14155.5</v>
      </c>
      <c r="G62" s="33"/>
      <c r="H62" s="33"/>
      <c r="I62" s="26"/>
      <c r="J62" s="26"/>
      <c r="K62" s="26">
        <f>C62+H62</f>
        <v>15590.8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</row>
    <row r="63" spans="1:59" ht="25.5" customHeight="1">
      <c r="A63" s="59" t="s">
        <v>256</v>
      </c>
      <c r="B63" s="58" t="s">
        <v>127</v>
      </c>
      <c r="C63" s="41">
        <f>D63+E63+F63</f>
        <v>3550.2</v>
      </c>
      <c r="D63" s="33">
        <v>884.1</v>
      </c>
      <c r="E63" s="33">
        <v>129</v>
      </c>
      <c r="F63" s="33">
        <v>2537.1</v>
      </c>
      <c r="G63" s="33"/>
      <c r="H63" s="33"/>
      <c r="I63" s="26"/>
      <c r="J63" s="26"/>
      <c r="K63" s="26">
        <f t="shared" si="0"/>
        <v>3550.2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</row>
    <row r="64" spans="1:59" ht="25.5" customHeight="1">
      <c r="A64" s="24" t="s">
        <v>28</v>
      </c>
      <c r="B64" s="58" t="s">
        <v>128</v>
      </c>
      <c r="C64" s="41">
        <f>D64+E64+F64</f>
        <v>367.1</v>
      </c>
      <c r="D64" s="33">
        <v>169</v>
      </c>
      <c r="E64" s="33">
        <v>16.8</v>
      </c>
      <c r="F64" s="33">
        <v>181.3</v>
      </c>
      <c r="G64" s="33"/>
      <c r="H64" s="33">
        <v>3</v>
      </c>
      <c r="I64" s="26"/>
      <c r="J64" s="26"/>
      <c r="K64" s="26">
        <f t="shared" si="0"/>
        <v>370.1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</row>
    <row r="65" spans="1:59" s="27" customFormat="1" ht="69" customHeight="1">
      <c r="A65" s="67"/>
      <c r="B65" s="170" t="s">
        <v>252</v>
      </c>
      <c r="C65" s="119">
        <f>C66</f>
        <v>1800</v>
      </c>
      <c r="D65" s="119">
        <f>D66</f>
        <v>0</v>
      </c>
      <c r="E65" s="119">
        <f>E66</f>
        <v>0</v>
      </c>
      <c r="F65" s="119">
        <f>F66</f>
        <v>1800</v>
      </c>
      <c r="G65" s="37"/>
      <c r="H65" s="37"/>
      <c r="I65" s="32"/>
      <c r="J65" s="32"/>
      <c r="K65" s="32">
        <f t="shared" si="0"/>
        <v>1800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</row>
    <row r="66" spans="1:59" s="27" customFormat="1" ht="69" customHeight="1">
      <c r="A66" s="24">
        <v>210000</v>
      </c>
      <c r="B66" s="170" t="s">
        <v>255</v>
      </c>
      <c r="C66" s="119">
        <f>D66+E66+F66</f>
        <v>1800</v>
      </c>
      <c r="D66" s="37"/>
      <c r="E66" s="37"/>
      <c r="F66" s="37">
        <v>1800</v>
      </c>
      <c r="G66" s="37"/>
      <c r="H66" s="37"/>
      <c r="I66" s="32"/>
      <c r="J66" s="32"/>
      <c r="K66" s="32">
        <f t="shared" si="0"/>
        <v>1800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</row>
    <row r="67" spans="1:59" s="27" customFormat="1" ht="27" customHeight="1">
      <c r="A67" s="67"/>
      <c r="B67" s="170" t="s">
        <v>129</v>
      </c>
      <c r="C67" s="119">
        <f>C68</f>
        <v>200</v>
      </c>
      <c r="D67" s="119">
        <f>D68</f>
        <v>0</v>
      </c>
      <c r="E67" s="119">
        <f>E68</f>
        <v>0</v>
      </c>
      <c r="F67" s="119">
        <v>200</v>
      </c>
      <c r="G67" s="37"/>
      <c r="H67" s="37"/>
      <c r="I67" s="32"/>
      <c r="J67" s="32"/>
      <c r="K67" s="32">
        <f t="shared" si="0"/>
        <v>200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</row>
    <row r="68" spans="1:59" s="27" customFormat="1" ht="30" customHeight="1">
      <c r="A68" s="31">
        <v>180404</v>
      </c>
      <c r="B68" s="30" t="s">
        <v>67</v>
      </c>
      <c r="C68" s="41">
        <f>D68+E68+F68</f>
        <v>200</v>
      </c>
      <c r="D68" s="33"/>
      <c r="E68" s="33"/>
      <c r="F68" s="33">
        <v>200</v>
      </c>
      <c r="G68" s="33"/>
      <c r="H68" s="33"/>
      <c r="I68" s="26"/>
      <c r="J68" s="26"/>
      <c r="K68" s="26">
        <f t="shared" si="0"/>
        <v>200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</row>
    <row r="69" spans="1:59" s="27" customFormat="1" ht="44.25" customHeight="1">
      <c r="A69" s="31"/>
      <c r="B69" s="165" t="s">
        <v>253</v>
      </c>
      <c r="C69" s="119">
        <f>C70</f>
        <v>390</v>
      </c>
      <c r="D69" s="119">
        <f>D70</f>
        <v>0</v>
      </c>
      <c r="E69" s="119">
        <f>E70</f>
        <v>0</v>
      </c>
      <c r="F69" s="119">
        <f>F70</f>
        <v>390</v>
      </c>
      <c r="G69" s="33"/>
      <c r="H69" s="33"/>
      <c r="I69" s="26"/>
      <c r="J69" s="26"/>
      <c r="K69" s="32">
        <f t="shared" si="0"/>
        <v>390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</row>
    <row r="70" spans="1:59" s="27" customFormat="1" ht="41.25" customHeight="1">
      <c r="A70" s="55">
        <v>180109</v>
      </c>
      <c r="B70" s="30" t="s">
        <v>66</v>
      </c>
      <c r="C70" s="41">
        <f>D70+E70+F70</f>
        <v>390</v>
      </c>
      <c r="D70" s="33"/>
      <c r="E70" s="33"/>
      <c r="F70" s="33">
        <v>390</v>
      </c>
      <c r="G70" s="33"/>
      <c r="H70" s="33"/>
      <c r="I70" s="26"/>
      <c r="J70" s="26"/>
      <c r="K70" s="26">
        <f t="shared" si="0"/>
        <v>390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59" s="27" customFormat="1" ht="27.75" customHeight="1">
      <c r="A71" s="67"/>
      <c r="B71" s="167" t="s">
        <v>130</v>
      </c>
      <c r="C71" s="119">
        <f aca="true" t="shared" si="10" ref="C71:I71">C72+C73+C74+C75+C76+C77+C78+C79+C80+C81</f>
        <v>204163.7</v>
      </c>
      <c r="D71" s="119">
        <f t="shared" si="10"/>
        <v>0</v>
      </c>
      <c r="E71" s="119">
        <f t="shared" si="10"/>
        <v>0</v>
      </c>
      <c r="F71" s="119">
        <f t="shared" si="10"/>
        <v>204163.7</v>
      </c>
      <c r="G71" s="119">
        <f t="shared" si="10"/>
        <v>0</v>
      </c>
      <c r="H71" s="119">
        <f t="shared" si="10"/>
        <v>99998.1</v>
      </c>
      <c r="I71" s="119">
        <f t="shared" si="10"/>
        <v>31932.7</v>
      </c>
      <c r="J71" s="119" t="e">
        <f>#REF!+J72+J73+J74+J75+J76+#REF!+J77+J78+J79+J80+J81</f>
        <v>#REF!</v>
      </c>
      <c r="K71" s="37">
        <f t="shared" si="0"/>
        <v>304161.80000000005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</row>
    <row r="72" spans="1:59" ht="17.25" customHeight="1">
      <c r="A72" s="24">
        <v>150100</v>
      </c>
      <c r="B72" s="25" t="s">
        <v>63</v>
      </c>
      <c r="C72" s="41">
        <f aca="true" t="shared" si="11" ref="C72:C81">D72+E72+F72</f>
        <v>0</v>
      </c>
      <c r="D72" s="33"/>
      <c r="E72" s="33"/>
      <c r="F72" s="33"/>
      <c r="G72" s="33"/>
      <c r="H72" s="33">
        <f>12000+340+6692.7+11000+900+1000</f>
        <v>31932.7</v>
      </c>
      <c r="I72" s="26">
        <f>H72</f>
        <v>31932.7</v>
      </c>
      <c r="J72" s="26"/>
      <c r="K72" s="26">
        <f t="shared" si="0"/>
        <v>31932.7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ht="66" customHeight="1">
      <c r="A73" s="24">
        <v>170703</v>
      </c>
      <c r="B73" s="25" t="s">
        <v>65</v>
      </c>
      <c r="C73" s="41">
        <f t="shared" si="11"/>
        <v>0</v>
      </c>
      <c r="D73" s="33"/>
      <c r="E73" s="33"/>
      <c r="F73" s="33"/>
      <c r="G73" s="33"/>
      <c r="H73" s="33">
        <v>29400</v>
      </c>
      <c r="I73" s="26"/>
      <c r="J73" s="26"/>
      <c r="K73" s="26">
        <f t="shared" si="0"/>
        <v>29400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59" ht="27" customHeight="1">
      <c r="A74" s="24" t="s">
        <v>131</v>
      </c>
      <c r="B74" s="25" t="s">
        <v>132</v>
      </c>
      <c r="C74" s="41">
        <f t="shared" si="11"/>
        <v>0</v>
      </c>
      <c r="D74" s="33"/>
      <c r="E74" s="33"/>
      <c r="F74" s="33"/>
      <c r="G74" s="33"/>
      <c r="H74" s="33">
        <v>665.4</v>
      </c>
      <c r="I74" s="26"/>
      <c r="J74" s="26"/>
      <c r="K74" s="26">
        <f>C74+H74</f>
        <v>665.4</v>
      </c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59" ht="12.75">
      <c r="A75" s="40">
        <v>230000</v>
      </c>
      <c r="B75" s="30" t="s">
        <v>68</v>
      </c>
      <c r="C75" s="41">
        <f t="shared" si="11"/>
        <v>0.1</v>
      </c>
      <c r="D75" s="26"/>
      <c r="E75" s="26"/>
      <c r="F75" s="26">
        <v>0.1</v>
      </c>
      <c r="G75" s="26"/>
      <c r="H75" s="26"/>
      <c r="I75" s="26"/>
      <c r="J75" s="26"/>
      <c r="K75" s="26">
        <f t="shared" si="0"/>
        <v>0.1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59" ht="27" customHeight="1">
      <c r="A76" s="40" t="s">
        <v>133</v>
      </c>
      <c r="B76" s="30" t="s">
        <v>134</v>
      </c>
      <c r="C76" s="41">
        <f t="shared" si="11"/>
        <v>0</v>
      </c>
      <c r="D76" s="26"/>
      <c r="E76" s="26"/>
      <c r="F76" s="26"/>
      <c r="G76" s="26"/>
      <c r="H76" s="33">
        <v>38000</v>
      </c>
      <c r="I76" s="26"/>
      <c r="J76" s="26"/>
      <c r="K76" s="26">
        <f aca="true" t="shared" si="12" ref="K76:K81">C76+H76</f>
        <v>38000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59" ht="12.75">
      <c r="A77" s="24">
        <v>250102</v>
      </c>
      <c r="B77" s="58" t="s">
        <v>72</v>
      </c>
      <c r="C77" s="41">
        <f t="shared" si="11"/>
        <v>3000</v>
      </c>
      <c r="D77" s="33"/>
      <c r="E77" s="33"/>
      <c r="F77" s="33">
        <f>4000-500-500</f>
        <v>3000</v>
      </c>
      <c r="G77" s="33"/>
      <c r="H77" s="33"/>
      <c r="I77" s="26"/>
      <c r="J77" s="26"/>
      <c r="K77" s="26">
        <f t="shared" si="12"/>
        <v>3000</v>
      </c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59" ht="38.25">
      <c r="A78" s="40">
        <v>250306</v>
      </c>
      <c r="B78" s="30" t="s">
        <v>135</v>
      </c>
      <c r="C78" s="41">
        <f t="shared" si="11"/>
        <v>60932.7</v>
      </c>
      <c r="D78" s="33"/>
      <c r="E78" s="33"/>
      <c r="F78" s="26">
        <f>48032.7+12000+900</f>
        <v>60932.7</v>
      </c>
      <c r="G78" s="26"/>
      <c r="H78" s="26"/>
      <c r="I78" s="26"/>
      <c r="J78" s="26"/>
      <c r="K78" s="26">
        <f t="shared" si="12"/>
        <v>60932.7</v>
      </c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59" ht="105.75" customHeight="1">
      <c r="A79" s="40">
        <v>250313</v>
      </c>
      <c r="B79" s="135" t="s">
        <v>78</v>
      </c>
      <c r="C79" s="41">
        <f t="shared" si="11"/>
        <v>21892.9</v>
      </c>
      <c r="D79" s="33"/>
      <c r="E79" s="33"/>
      <c r="F79" s="26">
        <v>21892.9</v>
      </c>
      <c r="G79" s="26"/>
      <c r="H79" s="26"/>
      <c r="I79" s="26"/>
      <c r="J79" s="26"/>
      <c r="K79" s="26">
        <f t="shared" si="12"/>
        <v>21892.9</v>
      </c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ht="25.5">
      <c r="A80" s="40">
        <v>250301</v>
      </c>
      <c r="B80" s="58" t="s">
        <v>79</v>
      </c>
      <c r="C80" s="41">
        <f t="shared" si="11"/>
        <v>14715</v>
      </c>
      <c r="D80" s="26"/>
      <c r="E80" s="26"/>
      <c r="F80" s="26">
        <v>14715</v>
      </c>
      <c r="G80" s="26"/>
      <c r="H80" s="26"/>
      <c r="I80" s="26"/>
      <c r="J80" s="26"/>
      <c r="K80" s="26">
        <f t="shared" si="12"/>
        <v>14715</v>
      </c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38.25">
      <c r="A81" s="24" t="s">
        <v>137</v>
      </c>
      <c r="B81" s="30" t="s">
        <v>138</v>
      </c>
      <c r="C81" s="41">
        <f t="shared" si="11"/>
        <v>103623</v>
      </c>
      <c r="D81" s="26"/>
      <c r="E81" s="26"/>
      <c r="F81" s="26">
        <v>103623</v>
      </c>
      <c r="G81" s="26"/>
      <c r="H81" s="26"/>
      <c r="I81" s="26"/>
      <c r="J81" s="26"/>
      <c r="K81" s="26">
        <f t="shared" si="12"/>
        <v>103623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s="27" customFormat="1" ht="14.25" customHeight="1">
      <c r="A82" s="67"/>
      <c r="B82" s="68" t="s">
        <v>80</v>
      </c>
      <c r="C82" s="37">
        <f>C15+C24+C29+C34+C43+C45+C47+C48+C56+C61+C65+C67+C71+C69</f>
        <v>631963.7</v>
      </c>
      <c r="D82" s="37">
        <f>D15+D24+D29+D34+D43+D45+D47+D48+D56+D61+D65+D67+D71</f>
        <v>149042.1</v>
      </c>
      <c r="E82" s="37">
        <f>E15+E24+E29+E34+E43+E45+E47+E48+E56+E61+E65+E67+E71</f>
        <v>33618.700000000004</v>
      </c>
      <c r="F82" s="37">
        <f>F15+F24+F29+F34+F43+F45+F47+F48+F56+F61+F65+F67+F71+F69</f>
        <v>449302.9</v>
      </c>
      <c r="G82" s="37">
        <f>G15+G24+G29+G34+G43+G45+G47+G48+G56+G61+G65+G67+G71</f>
        <v>0</v>
      </c>
      <c r="H82" s="37">
        <f>H15+H24+H29+H34+H43+H45+H47+H48+H56+H61+H65+H67+H71</f>
        <v>149647</v>
      </c>
      <c r="I82" s="37">
        <f>I15+I24+I29+I34+I43+I45+I47+I56+I61+I65+I67+I71</f>
        <v>61932.7</v>
      </c>
      <c r="J82" s="37"/>
      <c r="K82" s="37">
        <f>K15+K24+K29+K34+K43+K45+K47+K48+K56+K61+K65+K67+K71+K69</f>
        <v>781610.7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s="10" customFormat="1" ht="12.75">
      <c r="A83" s="69"/>
      <c r="B83" s="70"/>
      <c r="C83" s="77"/>
      <c r="D83" s="77"/>
      <c r="E83" s="77"/>
      <c r="F83" s="77"/>
      <c r="G83" s="77"/>
      <c r="H83" s="77"/>
      <c r="I83" s="77"/>
      <c r="J83" s="77"/>
      <c r="K83" s="77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3:11" ht="12.75">
      <c r="C84" s="75">
        <f>C82-'№2'!C60</f>
        <v>0</v>
      </c>
      <c r="D84" s="75">
        <f>D82-'№2'!D60</f>
        <v>0</v>
      </c>
      <c r="E84" s="75">
        <f>E82-'№2'!E60</f>
        <v>0</v>
      </c>
      <c r="F84" s="75">
        <f>F82-'№2'!F60</f>
        <v>0</v>
      </c>
      <c r="G84" s="76"/>
      <c r="H84" s="76">
        <f>H82-'№2'!H60</f>
        <v>0</v>
      </c>
      <c r="I84" s="76">
        <f>I82-'№2'!I60</f>
        <v>0</v>
      </c>
      <c r="J84" s="76"/>
      <c r="K84" s="76">
        <f>K82-'№2'!K60</f>
        <v>0</v>
      </c>
    </row>
    <row r="85" spans="3:11" ht="12.75">
      <c r="C85" s="72"/>
      <c r="D85" s="72"/>
      <c r="E85" s="72"/>
      <c r="F85" s="72"/>
      <c r="G85" s="72"/>
      <c r="H85" s="72"/>
      <c r="I85" s="72"/>
      <c r="J85" s="72"/>
      <c r="K85" s="72"/>
    </row>
    <row r="86" ht="12.75">
      <c r="C86" s="48"/>
    </row>
    <row r="87" spans="3:11" ht="12.75">
      <c r="C87" s="72"/>
      <c r="D87" s="73" t="s">
        <v>82</v>
      </c>
      <c r="E87" s="73"/>
      <c r="F87" s="73"/>
      <c r="G87" s="73"/>
      <c r="H87" s="72"/>
      <c r="I87" s="73"/>
      <c r="K87" s="72"/>
    </row>
    <row r="88" spans="3:11" ht="12.75">
      <c r="C88" s="72"/>
      <c r="H88" s="45"/>
      <c r="K88" s="45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  <row r="111" ht="12.75">
      <c r="C111" s="48"/>
    </row>
    <row r="112" ht="12.75">
      <c r="C112" s="48"/>
    </row>
    <row r="113" ht="12.75">
      <c r="C113" s="48"/>
    </row>
    <row r="114" ht="12.75">
      <c r="C114" s="48"/>
    </row>
    <row r="115" ht="12.75">
      <c r="C115" s="48"/>
    </row>
    <row r="116" ht="12.75">
      <c r="C116" s="48"/>
    </row>
    <row r="117" ht="12.75">
      <c r="C117" s="48"/>
    </row>
    <row r="118" ht="12.75">
      <c r="C118" s="48"/>
    </row>
    <row r="119" ht="12.75">
      <c r="C119" s="48"/>
    </row>
    <row r="120" ht="12.75">
      <c r="C120" s="48"/>
    </row>
    <row r="121" ht="12.75">
      <c r="C121" s="48"/>
    </row>
    <row r="122" ht="12.75">
      <c r="C122" s="48"/>
    </row>
    <row r="123" ht="12.75">
      <c r="C123" s="48"/>
    </row>
    <row r="124" ht="12.75">
      <c r="C124" s="48"/>
    </row>
    <row r="125" ht="12.75">
      <c r="C125" s="48"/>
    </row>
    <row r="126" ht="12.75">
      <c r="C126" s="48"/>
    </row>
    <row r="127" ht="12.75">
      <c r="C127" s="48"/>
    </row>
    <row r="128" ht="12.75">
      <c r="C128" s="48"/>
    </row>
    <row r="129" ht="12.75">
      <c r="C129" s="48"/>
    </row>
    <row r="130" ht="12.75">
      <c r="C130" s="48"/>
    </row>
    <row r="131" ht="12.75">
      <c r="C131" s="48"/>
    </row>
    <row r="132" ht="12.75">
      <c r="C132" s="48"/>
    </row>
    <row r="133" ht="12.75">
      <c r="C133" s="48"/>
    </row>
    <row r="134" ht="12.75">
      <c r="C134" s="48"/>
    </row>
    <row r="135" ht="12.75">
      <c r="C135" s="48"/>
    </row>
    <row r="136" ht="12.75">
      <c r="C136" s="48"/>
    </row>
    <row r="137" ht="12.75">
      <c r="C137" s="48"/>
    </row>
    <row r="138" ht="12.75">
      <c r="C138" s="48"/>
    </row>
    <row r="139" ht="12.75">
      <c r="C139" s="48"/>
    </row>
    <row r="140" ht="12.75">
      <c r="C140" s="48"/>
    </row>
    <row r="141" ht="12.75">
      <c r="C141" s="48"/>
    </row>
    <row r="142" ht="12.75">
      <c r="C142" s="48"/>
    </row>
    <row r="143" ht="12.75">
      <c r="C143" s="48"/>
    </row>
    <row r="144" ht="12.75">
      <c r="C144" s="48"/>
    </row>
    <row r="145" ht="12.75">
      <c r="C145" s="48"/>
    </row>
    <row r="146" ht="12.75">
      <c r="C146" s="48"/>
    </row>
    <row r="147" ht="12.75">
      <c r="C147" s="48"/>
    </row>
    <row r="148" ht="12.75">
      <c r="C148" s="48"/>
    </row>
    <row r="149" ht="12.75">
      <c r="C149" s="48"/>
    </row>
    <row r="150" ht="12.75">
      <c r="C150" s="48"/>
    </row>
    <row r="151" ht="12.75">
      <c r="C151" s="48"/>
    </row>
    <row r="152" ht="12.75">
      <c r="C152" s="48"/>
    </row>
    <row r="153" ht="12.75">
      <c r="C153" s="48"/>
    </row>
    <row r="154" ht="12.75">
      <c r="C154" s="48"/>
    </row>
    <row r="155" ht="12.75">
      <c r="C155" s="48"/>
    </row>
    <row r="156" ht="12.75">
      <c r="C156" s="48"/>
    </row>
    <row r="157" ht="12.75">
      <c r="C157" s="48"/>
    </row>
    <row r="158" ht="12.75">
      <c r="C158" s="48"/>
    </row>
    <row r="159" ht="12.75">
      <c r="C159" s="48"/>
    </row>
    <row r="160" ht="12.75">
      <c r="C160" s="48"/>
    </row>
    <row r="161" ht="12.75">
      <c r="C161" s="48"/>
    </row>
    <row r="162" ht="12.75">
      <c r="C162" s="48"/>
    </row>
    <row r="163" ht="12.75">
      <c r="C163" s="48"/>
    </row>
    <row r="164" ht="12.75">
      <c r="C164" s="48"/>
    </row>
    <row r="165" ht="12.75">
      <c r="C165" s="48"/>
    </row>
    <row r="166" ht="12.75">
      <c r="C166" s="48"/>
    </row>
    <row r="167" ht="12.75">
      <c r="C167" s="48"/>
    </row>
    <row r="168" ht="12.75">
      <c r="C168" s="48"/>
    </row>
    <row r="169" ht="12.75">
      <c r="C169" s="48"/>
    </row>
    <row r="170" ht="12.75">
      <c r="C170" s="48"/>
    </row>
    <row r="171" ht="12.75">
      <c r="C171" s="48"/>
    </row>
    <row r="172" ht="12.75">
      <c r="C172" s="48"/>
    </row>
    <row r="173" ht="12.75">
      <c r="C173" s="48"/>
    </row>
    <row r="174" ht="12.75">
      <c r="C174" s="48"/>
    </row>
    <row r="175" ht="12.75">
      <c r="C175" s="48"/>
    </row>
    <row r="176" ht="12.75">
      <c r="C176" s="48"/>
    </row>
    <row r="177" ht="12.75">
      <c r="C177" s="48"/>
    </row>
    <row r="178" ht="12.75">
      <c r="C178" s="48"/>
    </row>
    <row r="179" ht="12.75">
      <c r="C179" s="48"/>
    </row>
    <row r="180" ht="12.75">
      <c r="C180" s="48"/>
    </row>
    <row r="181" ht="12.75">
      <c r="C181" s="48"/>
    </row>
    <row r="182" ht="12.75">
      <c r="C182" s="48"/>
    </row>
    <row r="183" ht="12.75">
      <c r="C183" s="48"/>
    </row>
    <row r="184" ht="12.75">
      <c r="C184" s="48"/>
    </row>
    <row r="185" ht="12.75">
      <c r="C185" s="48"/>
    </row>
    <row r="186" ht="12.75">
      <c r="C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</sheetData>
  <mergeCells count="15">
    <mergeCell ref="H11:J11"/>
    <mergeCell ref="K11:K13"/>
    <mergeCell ref="C12:C13"/>
    <mergeCell ref="D12:G12"/>
    <mergeCell ref="H12:H13"/>
    <mergeCell ref="J12:J13"/>
    <mergeCell ref="F1:K1"/>
    <mergeCell ref="H4:K4"/>
    <mergeCell ref="H6:K6"/>
    <mergeCell ref="A8:K8"/>
    <mergeCell ref="A9:K9"/>
    <mergeCell ref="H10:K10"/>
    <mergeCell ref="A11:A13"/>
    <mergeCell ref="B11:B13"/>
    <mergeCell ref="C11:G11"/>
  </mergeCells>
  <printOptions/>
  <pageMargins left="0.58" right="0.27" top="0.43" bottom="0.08" header="0.45" footer="0.4"/>
  <pageSetup horizontalDpi="600" verticalDpi="600" orientation="portrait" paperSize="9" scale="82" r:id="rId1"/>
  <rowBreaks count="1" manualBreakCount="1">
    <brk id="5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="60" zoomScaleNormal="75" workbookViewId="0" topLeftCell="A4">
      <pane xSplit="1" ySplit="6" topLeftCell="B4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E61" sqref="E61"/>
    </sheetView>
  </sheetViews>
  <sheetFormatPr defaultColWidth="9.00390625" defaultRowHeight="12.75"/>
  <cols>
    <col min="1" max="1" width="20.00390625" style="78" customWidth="1"/>
    <col min="2" max="2" width="12.625" style="78" customWidth="1"/>
    <col min="3" max="3" width="29.75390625" style="78" customWidth="1"/>
    <col min="4" max="4" width="21.875" style="78" customWidth="1"/>
    <col min="5" max="5" width="40.375" style="78" customWidth="1"/>
    <col min="6" max="6" width="12.625" style="78" customWidth="1"/>
    <col min="7" max="7" width="9.25390625" style="78" customWidth="1"/>
    <col min="8" max="8" width="12.125" style="78" customWidth="1"/>
    <col min="9" max="9" width="8.25390625" style="78" customWidth="1"/>
    <col min="10" max="10" width="9.875" style="78" customWidth="1"/>
    <col min="11" max="11" width="20.625" style="78" customWidth="1"/>
    <col min="12" max="12" width="11.375" style="78" hidden="1" customWidth="1"/>
    <col min="13" max="13" width="18.125" style="78" hidden="1" customWidth="1"/>
    <col min="14" max="14" width="12.25390625" style="78" customWidth="1"/>
    <col min="15" max="15" width="13.875" style="78" customWidth="1"/>
    <col min="16" max="16" width="12.00390625" style="78" customWidth="1"/>
    <col min="17" max="17" width="0" style="78" hidden="1" customWidth="1"/>
    <col min="18" max="16384" width="9.125" style="78" customWidth="1"/>
  </cols>
  <sheetData>
    <row r="1" ht="12.75">
      <c r="O1" s="78" t="s">
        <v>139</v>
      </c>
    </row>
    <row r="2" ht="12.75">
      <c r="N2" s="78" t="s">
        <v>140</v>
      </c>
    </row>
    <row r="3" ht="12.75">
      <c r="N3" s="78" t="s">
        <v>141</v>
      </c>
    </row>
    <row r="4" spans="1:16" ht="27.75" customHeight="1">
      <c r="A4" s="239" t="s">
        <v>254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6" ht="12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 t="s">
        <v>251</v>
      </c>
    </row>
    <row r="6" spans="1:18" ht="12.75" customHeight="1">
      <c r="A6" s="240" t="s">
        <v>261</v>
      </c>
      <c r="B6" s="243" t="s">
        <v>142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36" t="s">
        <v>247</v>
      </c>
      <c r="P6" s="246" t="s">
        <v>9</v>
      </c>
      <c r="R6" s="238"/>
    </row>
    <row r="7" spans="1:18" s="82" customFormat="1" ht="16.5" customHeight="1">
      <c r="A7" s="241"/>
      <c r="B7" s="236" t="s">
        <v>257</v>
      </c>
      <c r="C7" s="236" t="s">
        <v>258</v>
      </c>
      <c r="D7" s="236" t="s">
        <v>259</v>
      </c>
      <c r="E7" s="236" t="s">
        <v>260</v>
      </c>
      <c r="F7" s="232" t="s">
        <v>143</v>
      </c>
      <c r="G7" s="232"/>
      <c r="H7" s="232"/>
      <c r="I7" s="232"/>
      <c r="J7" s="232"/>
      <c r="K7" s="232"/>
      <c r="L7" s="232"/>
      <c r="M7" s="232"/>
      <c r="N7" s="233" t="s">
        <v>144</v>
      </c>
      <c r="O7" s="245"/>
      <c r="P7" s="247"/>
      <c r="R7" s="238"/>
    </row>
    <row r="8" spans="1:18" s="82" customFormat="1" ht="64.5" customHeight="1">
      <c r="A8" s="241"/>
      <c r="B8" s="245"/>
      <c r="C8" s="245"/>
      <c r="D8" s="245"/>
      <c r="E8" s="245"/>
      <c r="F8" s="236" t="s">
        <v>145</v>
      </c>
      <c r="G8" s="236" t="s">
        <v>146</v>
      </c>
      <c r="H8" s="236" t="s">
        <v>248</v>
      </c>
      <c r="I8" s="232" t="s">
        <v>147</v>
      </c>
      <c r="J8" s="232"/>
      <c r="K8" s="236" t="s">
        <v>148</v>
      </c>
      <c r="L8" s="236" t="s">
        <v>149</v>
      </c>
      <c r="M8" s="236" t="s">
        <v>150</v>
      </c>
      <c r="N8" s="234"/>
      <c r="O8" s="245"/>
      <c r="P8" s="247"/>
      <c r="R8" s="238"/>
    </row>
    <row r="9" spans="1:18" s="82" customFormat="1" ht="176.25" customHeight="1">
      <c r="A9" s="242"/>
      <c r="B9" s="245"/>
      <c r="C9" s="245"/>
      <c r="D9" s="245"/>
      <c r="E9" s="237"/>
      <c r="F9" s="237"/>
      <c r="G9" s="237"/>
      <c r="H9" s="237"/>
      <c r="I9" s="81" t="s">
        <v>151</v>
      </c>
      <c r="J9" s="81" t="s">
        <v>152</v>
      </c>
      <c r="K9" s="237"/>
      <c r="L9" s="237"/>
      <c r="M9" s="237"/>
      <c r="N9" s="235"/>
      <c r="O9" s="237"/>
      <c r="P9" s="248"/>
      <c r="R9" s="238"/>
    </row>
    <row r="10" spans="1:17" s="92" customFormat="1" ht="15">
      <c r="A10" s="83" t="s">
        <v>153</v>
      </c>
      <c r="B10" s="84">
        <v>549.5</v>
      </c>
      <c r="C10" s="85">
        <v>1068.8</v>
      </c>
      <c r="D10" s="86">
        <v>225.4</v>
      </c>
      <c r="E10" s="87">
        <f aca="true" t="shared" si="0" ref="E10:E53">F10+G10+I10+J10+K10+H10</f>
        <v>477.05999999999995</v>
      </c>
      <c r="F10" s="88">
        <v>293.7</v>
      </c>
      <c r="G10" s="87">
        <v>60.4</v>
      </c>
      <c r="H10" s="87">
        <v>2.76</v>
      </c>
      <c r="I10" s="88"/>
      <c r="J10" s="88"/>
      <c r="K10" s="87">
        <v>120.2</v>
      </c>
      <c r="L10" s="88"/>
      <c r="M10" s="87"/>
      <c r="N10" s="87"/>
      <c r="O10" s="89">
        <v>70.6</v>
      </c>
      <c r="P10" s="90">
        <f>E10+D10+C10+B10+O10+N10</f>
        <v>2391.3599999999997</v>
      </c>
      <c r="Q10" s="91">
        <f>E10-F10</f>
        <v>183.35999999999996</v>
      </c>
    </row>
    <row r="11" spans="1:17" s="92" customFormat="1" ht="15">
      <c r="A11" s="93" t="s">
        <v>154</v>
      </c>
      <c r="B11" s="84">
        <v>2543.4</v>
      </c>
      <c r="C11" s="85">
        <v>7059.6</v>
      </c>
      <c r="D11" s="94">
        <v>460.5</v>
      </c>
      <c r="E11" s="87">
        <f t="shared" si="0"/>
        <v>1779.3999999999999</v>
      </c>
      <c r="F11" s="88">
        <v>1120.7</v>
      </c>
      <c r="G11" s="87">
        <v>327.4</v>
      </c>
      <c r="H11" s="87">
        <v>25.8</v>
      </c>
      <c r="I11" s="88"/>
      <c r="J11" s="88"/>
      <c r="K11" s="87">
        <v>305.5</v>
      </c>
      <c r="L11" s="88"/>
      <c r="M11" s="87"/>
      <c r="N11" s="87"/>
      <c r="O11" s="89">
        <v>290.9</v>
      </c>
      <c r="P11" s="90">
        <f aca="true" t="shared" si="1" ref="P11:P55">E11+D11+C11+B11+O11+N11</f>
        <v>12133.8</v>
      </c>
      <c r="Q11" s="91">
        <f aca="true" t="shared" si="2" ref="Q11:Q54">E11-F11</f>
        <v>658.6999999999998</v>
      </c>
    </row>
    <row r="12" spans="1:17" s="92" customFormat="1" ht="15">
      <c r="A12" s="93" t="s">
        <v>155</v>
      </c>
      <c r="B12" s="84">
        <v>7807.6</v>
      </c>
      <c r="C12" s="85">
        <v>13717.4</v>
      </c>
      <c r="D12" s="94">
        <v>530.1</v>
      </c>
      <c r="E12" s="87">
        <f t="shared" si="0"/>
        <v>5044.02</v>
      </c>
      <c r="F12" s="88">
        <v>2959.6</v>
      </c>
      <c r="G12" s="87">
        <v>486.4</v>
      </c>
      <c r="H12" s="87">
        <v>93.72</v>
      </c>
      <c r="I12" s="88"/>
      <c r="J12" s="88"/>
      <c r="K12" s="87">
        <v>1504.3</v>
      </c>
      <c r="L12" s="88"/>
      <c r="M12" s="87"/>
      <c r="N12" s="87"/>
      <c r="O12" s="89">
        <v>606</v>
      </c>
      <c r="P12" s="90">
        <f t="shared" si="1"/>
        <v>27705.120000000003</v>
      </c>
      <c r="Q12" s="91">
        <f t="shared" si="2"/>
        <v>2084.4200000000005</v>
      </c>
    </row>
    <row r="13" spans="1:17" s="92" customFormat="1" ht="15">
      <c r="A13" s="93" t="s">
        <v>156</v>
      </c>
      <c r="B13" s="84">
        <v>1542.8</v>
      </c>
      <c r="C13" s="85">
        <v>2290.8</v>
      </c>
      <c r="D13" s="94">
        <v>397.4</v>
      </c>
      <c r="E13" s="87">
        <f t="shared" si="0"/>
        <v>759.5600000000001</v>
      </c>
      <c r="F13" s="88">
        <v>59.6</v>
      </c>
      <c r="G13" s="87">
        <v>97.7</v>
      </c>
      <c r="H13" s="87">
        <v>3.36</v>
      </c>
      <c r="I13" s="88"/>
      <c r="J13" s="88">
        <v>300</v>
      </c>
      <c r="K13" s="87">
        <v>298.9</v>
      </c>
      <c r="L13" s="88"/>
      <c r="M13" s="87"/>
      <c r="N13" s="87"/>
      <c r="O13" s="89">
        <v>111.4</v>
      </c>
      <c r="P13" s="90">
        <f t="shared" si="1"/>
        <v>5101.96</v>
      </c>
      <c r="Q13" s="91">
        <f t="shared" si="2"/>
        <v>699.96</v>
      </c>
    </row>
    <row r="14" spans="1:17" s="92" customFormat="1" ht="15">
      <c r="A14" s="93" t="s">
        <v>157</v>
      </c>
      <c r="B14" s="84">
        <v>1529.4</v>
      </c>
      <c r="C14" s="85">
        <v>2573.5</v>
      </c>
      <c r="D14" s="94">
        <v>165.1</v>
      </c>
      <c r="E14" s="87">
        <f t="shared" si="0"/>
        <v>1005.88</v>
      </c>
      <c r="F14" s="88">
        <v>517.1</v>
      </c>
      <c r="G14" s="87">
        <v>81.5</v>
      </c>
      <c r="H14" s="87">
        <v>10.08</v>
      </c>
      <c r="I14" s="88"/>
      <c r="J14" s="88"/>
      <c r="K14" s="87">
        <v>397.2</v>
      </c>
      <c r="L14" s="88"/>
      <c r="M14" s="87"/>
      <c r="N14" s="87"/>
      <c r="O14" s="89">
        <v>68.4</v>
      </c>
      <c r="P14" s="90">
        <f t="shared" si="1"/>
        <v>5342.28</v>
      </c>
      <c r="Q14" s="91">
        <f t="shared" si="2"/>
        <v>488.78</v>
      </c>
    </row>
    <row r="15" spans="1:17" s="92" customFormat="1" ht="15">
      <c r="A15" s="93" t="s">
        <v>158</v>
      </c>
      <c r="B15" s="84">
        <v>1061.5</v>
      </c>
      <c r="C15" s="85">
        <v>917.1</v>
      </c>
      <c r="D15" s="94">
        <v>119</v>
      </c>
      <c r="E15" s="87">
        <f t="shared" si="0"/>
        <v>254.9</v>
      </c>
      <c r="F15" s="88">
        <v>67.9</v>
      </c>
      <c r="G15" s="87">
        <v>39.7</v>
      </c>
      <c r="H15" s="87">
        <v>21</v>
      </c>
      <c r="I15" s="88"/>
      <c r="J15" s="88"/>
      <c r="K15" s="87">
        <v>126.3</v>
      </c>
      <c r="L15" s="88"/>
      <c r="M15" s="87"/>
      <c r="N15" s="87"/>
      <c r="O15" s="89">
        <v>55.6</v>
      </c>
      <c r="P15" s="90">
        <f t="shared" si="1"/>
        <v>2408.1</v>
      </c>
      <c r="Q15" s="91">
        <f t="shared" si="2"/>
        <v>187</v>
      </c>
    </row>
    <row r="16" spans="1:17" s="92" customFormat="1" ht="15">
      <c r="A16" s="93" t="s">
        <v>159</v>
      </c>
      <c r="B16" s="84">
        <v>1158</v>
      </c>
      <c r="C16" s="85">
        <v>1330.1</v>
      </c>
      <c r="D16" s="94">
        <v>79.2</v>
      </c>
      <c r="E16" s="87">
        <f t="shared" si="0"/>
        <v>436.92</v>
      </c>
      <c r="F16" s="88">
        <v>100.6</v>
      </c>
      <c r="G16" s="87">
        <v>86.1</v>
      </c>
      <c r="H16" s="87">
        <v>22.92</v>
      </c>
      <c r="I16" s="88"/>
      <c r="J16" s="88"/>
      <c r="K16" s="87">
        <v>227.3</v>
      </c>
      <c r="L16" s="88"/>
      <c r="M16" s="87"/>
      <c r="N16" s="87"/>
      <c r="O16" s="89">
        <v>66.4</v>
      </c>
      <c r="P16" s="90">
        <f t="shared" si="1"/>
        <v>3070.62</v>
      </c>
      <c r="Q16" s="91">
        <f t="shared" si="2"/>
        <v>336.32000000000005</v>
      </c>
    </row>
    <row r="17" spans="1:17" s="92" customFormat="1" ht="15">
      <c r="A17" s="93" t="s">
        <v>160</v>
      </c>
      <c r="B17" s="84">
        <v>515</v>
      </c>
      <c r="C17" s="85">
        <v>2209.7</v>
      </c>
      <c r="D17" s="94">
        <v>13.2</v>
      </c>
      <c r="E17" s="87">
        <f t="shared" si="0"/>
        <v>271.52</v>
      </c>
      <c r="F17" s="88">
        <v>30.8</v>
      </c>
      <c r="G17" s="87">
        <v>83.5</v>
      </c>
      <c r="H17" s="87">
        <v>27.12</v>
      </c>
      <c r="I17" s="88"/>
      <c r="J17" s="88"/>
      <c r="K17" s="87">
        <v>130.1</v>
      </c>
      <c r="L17" s="88"/>
      <c r="M17" s="87"/>
      <c r="N17" s="87"/>
      <c r="O17" s="89">
        <v>84.5</v>
      </c>
      <c r="P17" s="90">
        <f t="shared" si="1"/>
        <v>3093.9199999999996</v>
      </c>
      <c r="Q17" s="91">
        <f t="shared" si="2"/>
        <v>240.71999999999997</v>
      </c>
    </row>
    <row r="18" spans="1:17" s="92" customFormat="1" ht="15">
      <c r="A18" s="93" t="s">
        <v>161</v>
      </c>
      <c r="B18" s="84">
        <v>13611.6</v>
      </c>
      <c r="C18" s="85">
        <v>38151.6</v>
      </c>
      <c r="D18" s="94">
        <v>784.5</v>
      </c>
      <c r="E18" s="87">
        <f t="shared" si="0"/>
        <v>18663.26</v>
      </c>
      <c r="F18" s="88">
        <v>11828.7</v>
      </c>
      <c r="G18" s="87">
        <v>2571.6</v>
      </c>
      <c r="H18" s="87">
        <v>549.96</v>
      </c>
      <c r="I18" s="88">
        <v>339.8</v>
      </c>
      <c r="J18" s="88"/>
      <c r="K18" s="87">
        <v>3373.2</v>
      </c>
      <c r="L18" s="88"/>
      <c r="M18" s="87"/>
      <c r="N18" s="87"/>
      <c r="O18" s="89">
        <v>2440.7</v>
      </c>
      <c r="P18" s="90">
        <f t="shared" si="1"/>
        <v>73651.66</v>
      </c>
      <c r="Q18" s="91">
        <f t="shared" si="2"/>
        <v>6834.559999999998</v>
      </c>
    </row>
    <row r="19" spans="1:17" s="92" customFormat="1" ht="15">
      <c r="A19" s="93" t="s">
        <v>162</v>
      </c>
      <c r="B19" s="84">
        <v>1982.7</v>
      </c>
      <c r="C19" s="85">
        <v>4269.3</v>
      </c>
      <c r="D19" s="94">
        <v>193.3</v>
      </c>
      <c r="E19" s="87">
        <f t="shared" si="0"/>
        <v>1131</v>
      </c>
      <c r="F19" s="88">
        <v>560.3</v>
      </c>
      <c r="G19" s="87">
        <v>164.3</v>
      </c>
      <c r="H19" s="87">
        <v>49.2</v>
      </c>
      <c r="I19" s="88"/>
      <c r="J19" s="88"/>
      <c r="K19" s="87">
        <v>357.2</v>
      </c>
      <c r="L19" s="88"/>
      <c r="M19" s="87"/>
      <c r="N19" s="87"/>
      <c r="O19" s="89">
        <v>148.5</v>
      </c>
      <c r="P19" s="90">
        <f t="shared" si="1"/>
        <v>7724.8</v>
      </c>
      <c r="Q19" s="91">
        <f t="shared" si="2"/>
        <v>570.7</v>
      </c>
    </row>
    <row r="20" spans="1:17" s="92" customFormat="1" ht="15">
      <c r="A20" s="93" t="s">
        <v>163</v>
      </c>
      <c r="B20" s="84">
        <v>2613.5</v>
      </c>
      <c r="C20" s="85">
        <v>6652.2</v>
      </c>
      <c r="D20" s="94">
        <v>344.8</v>
      </c>
      <c r="E20" s="87">
        <f t="shared" si="0"/>
        <v>2072.78</v>
      </c>
      <c r="F20" s="88">
        <v>1438.7</v>
      </c>
      <c r="G20" s="87">
        <v>314.2</v>
      </c>
      <c r="H20" s="87">
        <v>6.48</v>
      </c>
      <c r="I20" s="88"/>
      <c r="J20" s="88"/>
      <c r="K20" s="87">
        <v>313.4</v>
      </c>
      <c r="L20" s="88"/>
      <c r="M20" s="87"/>
      <c r="N20" s="87"/>
      <c r="O20" s="89">
        <v>288.7</v>
      </c>
      <c r="P20" s="90">
        <f t="shared" si="1"/>
        <v>11971.980000000001</v>
      </c>
      <c r="Q20" s="91">
        <f t="shared" si="2"/>
        <v>634.0800000000002</v>
      </c>
    </row>
    <row r="21" spans="1:17" s="92" customFormat="1" ht="15">
      <c r="A21" s="93" t="s">
        <v>164</v>
      </c>
      <c r="B21" s="84">
        <v>257.6</v>
      </c>
      <c r="C21" s="85">
        <v>326.8</v>
      </c>
      <c r="D21" s="94">
        <v>11.6</v>
      </c>
      <c r="E21" s="87">
        <f t="shared" si="0"/>
        <v>72.80000000000001</v>
      </c>
      <c r="F21" s="88">
        <v>19.7</v>
      </c>
      <c r="G21" s="87">
        <v>15.8</v>
      </c>
      <c r="H21" s="87">
        <v>2.4</v>
      </c>
      <c r="I21" s="88"/>
      <c r="J21" s="88"/>
      <c r="K21" s="87">
        <v>34.9</v>
      </c>
      <c r="L21" s="88"/>
      <c r="M21" s="87"/>
      <c r="N21" s="87"/>
      <c r="O21" s="89">
        <v>17.8</v>
      </c>
      <c r="P21" s="90">
        <f t="shared" si="1"/>
        <v>686.6</v>
      </c>
      <c r="Q21" s="91">
        <f t="shared" si="2"/>
        <v>53.10000000000001</v>
      </c>
    </row>
    <row r="22" spans="1:17" s="92" customFormat="1" ht="15">
      <c r="A22" s="93" t="s">
        <v>165</v>
      </c>
      <c r="B22" s="84">
        <v>395.6</v>
      </c>
      <c r="C22" s="85">
        <v>568.7</v>
      </c>
      <c r="D22" s="94">
        <v>19.4</v>
      </c>
      <c r="E22" s="87">
        <f t="shared" si="0"/>
        <v>119.80000000000001</v>
      </c>
      <c r="F22" s="88">
        <v>30.3</v>
      </c>
      <c r="G22" s="87">
        <v>29.3</v>
      </c>
      <c r="H22" s="87">
        <v>6</v>
      </c>
      <c r="I22" s="88"/>
      <c r="J22" s="88"/>
      <c r="K22" s="87">
        <v>54.2</v>
      </c>
      <c r="L22" s="88"/>
      <c r="M22" s="87"/>
      <c r="N22" s="87"/>
      <c r="O22" s="89">
        <v>25.9</v>
      </c>
      <c r="P22" s="90">
        <f t="shared" si="1"/>
        <v>1129.4</v>
      </c>
      <c r="Q22" s="91">
        <f t="shared" si="2"/>
        <v>89.50000000000001</v>
      </c>
    </row>
    <row r="23" spans="1:17" s="92" customFormat="1" ht="15">
      <c r="A23" s="93" t="s">
        <v>166</v>
      </c>
      <c r="B23" s="84">
        <v>2689.5</v>
      </c>
      <c r="C23" s="85">
        <v>5845.5</v>
      </c>
      <c r="D23" s="94">
        <v>76.3</v>
      </c>
      <c r="E23" s="87">
        <f t="shared" si="0"/>
        <v>1447.6599999999999</v>
      </c>
      <c r="F23" s="88">
        <v>900.9</v>
      </c>
      <c r="G23" s="87">
        <v>211.7</v>
      </c>
      <c r="H23" s="87">
        <v>20.76</v>
      </c>
      <c r="I23" s="88"/>
      <c r="J23" s="88"/>
      <c r="K23" s="87">
        <v>314.3</v>
      </c>
      <c r="L23" s="88"/>
      <c r="M23" s="87"/>
      <c r="N23" s="87"/>
      <c r="O23" s="89">
        <v>180.9</v>
      </c>
      <c r="P23" s="90">
        <f t="shared" si="1"/>
        <v>10239.859999999999</v>
      </c>
      <c r="Q23" s="91">
        <f t="shared" si="2"/>
        <v>546.7599999999999</v>
      </c>
    </row>
    <row r="24" spans="1:17" s="92" customFormat="1" ht="15">
      <c r="A24" s="93" t="s">
        <v>167</v>
      </c>
      <c r="B24" s="84">
        <v>5704.8</v>
      </c>
      <c r="C24" s="85">
        <v>10913.3</v>
      </c>
      <c r="D24" s="94">
        <v>791.7</v>
      </c>
      <c r="E24" s="87">
        <f t="shared" si="0"/>
        <v>3328.58</v>
      </c>
      <c r="F24" s="88">
        <v>1787</v>
      </c>
      <c r="G24" s="87">
        <v>625.9</v>
      </c>
      <c r="H24" s="87">
        <v>34.08</v>
      </c>
      <c r="I24" s="88"/>
      <c r="J24" s="88"/>
      <c r="K24" s="87">
        <v>881.6</v>
      </c>
      <c r="L24" s="88"/>
      <c r="M24" s="87"/>
      <c r="N24" s="87"/>
      <c r="O24" s="89">
        <v>783.2</v>
      </c>
      <c r="P24" s="90">
        <f t="shared" si="1"/>
        <v>21521.579999999998</v>
      </c>
      <c r="Q24" s="91">
        <f t="shared" si="2"/>
        <v>1541.58</v>
      </c>
    </row>
    <row r="25" spans="1:17" s="92" customFormat="1" ht="15">
      <c r="A25" s="93" t="s">
        <v>168</v>
      </c>
      <c r="B25" s="84">
        <v>1195.7</v>
      </c>
      <c r="C25" s="85">
        <v>2473.5</v>
      </c>
      <c r="D25" s="94">
        <v>432.6</v>
      </c>
      <c r="E25" s="87">
        <f t="shared" si="0"/>
        <v>437.12</v>
      </c>
      <c r="F25" s="87">
        <v>93.8</v>
      </c>
      <c r="G25" s="87">
        <v>127.2</v>
      </c>
      <c r="H25" s="87">
        <v>9.72</v>
      </c>
      <c r="I25" s="87"/>
      <c r="J25" s="87"/>
      <c r="K25" s="87">
        <v>206.4</v>
      </c>
      <c r="L25" s="88"/>
      <c r="M25" s="87"/>
      <c r="N25" s="87"/>
      <c r="O25" s="89">
        <v>113.6</v>
      </c>
      <c r="P25" s="90">
        <f t="shared" si="1"/>
        <v>4652.52</v>
      </c>
      <c r="Q25" s="91">
        <f t="shared" si="2"/>
        <v>343.32</v>
      </c>
    </row>
    <row r="26" spans="1:17" s="92" customFormat="1" ht="15">
      <c r="A26" s="93" t="s">
        <v>169</v>
      </c>
      <c r="B26" s="84">
        <v>1804.2</v>
      </c>
      <c r="C26" s="85">
        <v>1272.7</v>
      </c>
      <c r="D26" s="94">
        <v>1340</v>
      </c>
      <c r="E26" s="87">
        <f t="shared" si="0"/>
        <v>1292.6000000000001</v>
      </c>
      <c r="F26" s="88">
        <v>71.8</v>
      </c>
      <c r="G26" s="87">
        <v>97</v>
      </c>
      <c r="H26" s="87">
        <v>8.4</v>
      </c>
      <c r="I26" s="88"/>
      <c r="J26" s="88">
        <v>860</v>
      </c>
      <c r="K26" s="87">
        <v>255.4</v>
      </c>
      <c r="L26" s="88"/>
      <c r="M26" s="87"/>
      <c r="N26" s="87"/>
      <c r="O26" s="89">
        <v>99.8</v>
      </c>
      <c r="P26" s="90">
        <f t="shared" si="1"/>
        <v>5809.3</v>
      </c>
      <c r="Q26" s="91">
        <f t="shared" si="2"/>
        <v>1220.8000000000002</v>
      </c>
    </row>
    <row r="27" spans="1:17" s="92" customFormat="1" ht="15">
      <c r="A27" s="93" t="s">
        <v>170</v>
      </c>
      <c r="B27" s="84">
        <v>7212.8</v>
      </c>
      <c r="C27" s="85">
        <v>17347.6</v>
      </c>
      <c r="D27" s="94">
        <v>597.6</v>
      </c>
      <c r="E27" s="87">
        <f t="shared" si="0"/>
        <v>3690.6800000000003</v>
      </c>
      <c r="F27" s="88">
        <v>1880.7</v>
      </c>
      <c r="G27" s="87">
        <v>442.8</v>
      </c>
      <c r="H27" s="87">
        <v>2.28</v>
      </c>
      <c r="I27" s="88"/>
      <c r="J27" s="88"/>
      <c r="K27" s="87">
        <v>1364.9</v>
      </c>
      <c r="L27" s="88"/>
      <c r="M27" s="87"/>
      <c r="N27" s="87"/>
      <c r="O27" s="89">
        <v>415.7</v>
      </c>
      <c r="P27" s="90">
        <f t="shared" si="1"/>
        <v>29264.379999999997</v>
      </c>
      <c r="Q27" s="91">
        <f t="shared" si="2"/>
        <v>1809.9800000000002</v>
      </c>
    </row>
    <row r="28" spans="1:17" s="92" customFormat="1" ht="15">
      <c r="A28" s="93" t="s">
        <v>171</v>
      </c>
      <c r="B28" s="84">
        <v>6264</v>
      </c>
      <c r="C28" s="85">
        <v>14405.3</v>
      </c>
      <c r="D28" s="94">
        <v>353.6</v>
      </c>
      <c r="E28" s="87">
        <f t="shared" si="0"/>
        <v>6602.7</v>
      </c>
      <c r="F28" s="88">
        <v>3891.3</v>
      </c>
      <c r="G28" s="87">
        <v>1199.2</v>
      </c>
      <c r="H28" s="87">
        <v>100.8</v>
      </c>
      <c r="I28" s="88"/>
      <c r="J28" s="88"/>
      <c r="K28" s="87">
        <v>1411.4</v>
      </c>
      <c r="L28" s="88"/>
      <c r="M28" s="87"/>
      <c r="N28" s="87"/>
      <c r="O28" s="89">
        <v>1105.2</v>
      </c>
      <c r="P28" s="90">
        <f t="shared" si="1"/>
        <v>28730.8</v>
      </c>
      <c r="Q28" s="91">
        <f t="shared" si="2"/>
        <v>2711.3999999999996</v>
      </c>
    </row>
    <row r="29" spans="1:17" s="92" customFormat="1" ht="15">
      <c r="A29" s="93" t="s">
        <v>172</v>
      </c>
      <c r="B29" s="84">
        <v>302.6</v>
      </c>
      <c r="C29" s="85">
        <v>221.3</v>
      </c>
      <c r="D29" s="94">
        <v>28</v>
      </c>
      <c r="E29" s="87">
        <f t="shared" si="0"/>
        <v>99.80000000000001</v>
      </c>
      <c r="F29" s="88">
        <v>27.7</v>
      </c>
      <c r="G29" s="87">
        <v>19.6</v>
      </c>
      <c r="H29" s="87">
        <v>2.4</v>
      </c>
      <c r="I29" s="88"/>
      <c r="J29" s="88"/>
      <c r="K29" s="87">
        <v>50.1</v>
      </c>
      <c r="L29" s="88"/>
      <c r="M29" s="87"/>
      <c r="N29" s="87"/>
      <c r="O29" s="89">
        <v>8.2</v>
      </c>
      <c r="P29" s="90">
        <f t="shared" si="1"/>
        <v>659.9000000000001</v>
      </c>
      <c r="Q29" s="91">
        <f t="shared" si="2"/>
        <v>72.10000000000001</v>
      </c>
    </row>
    <row r="30" spans="1:17" s="92" customFormat="1" ht="15">
      <c r="A30" s="93" t="s">
        <v>173</v>
      </c>
      <c r="B30" s="84">
        <v>977</v>
      </c>
      <c r="C30" s="85">
        <v>563.5</v>
      </c>
      <c r="D30" s="94">
        <v>238.3</v>
      </c>
      <c r="E30" s="87">
        <f t="shared" si="0"/>
        <v>451.67999999999995</v>
      </c>
      <c r="F30" s="88">
        <v>79.1</v>
      </c>
      <c r="G30" s="87">
        <v>97</v>
      </c>
      <c r="H30" s="87">
        <v>14.88</v>
      </c>
      <c r="I30" s="88"/>
      <c r="J30" s="88"/>
      <c r="K30" s="87">
        <v>260.7</v>
      </c>
      <c r="L30" s="88"/>
      <c r="M30" s="87"/>
      <c r="N30" s="87"/>
      <c r="O30" s="89">
        <v>104</v>
      </c>
      <c r="P30" s="90">
        <f t="shared" si="1"/>
        <v>2334.48</v>
      </c>
      <c r="Q30" s="91">
        <f t="shared" si="2"/>
        <v>372.5799999999999</v>
      </c>
    </row>
    <row r="31" spans="1:17" s="92" customFormat="1" ht="15">
      <c r="A31" s="93" t="s">
        <v>174</v>
      </c>
      <c r="B31" s="84">
        <v>3222.5</v>
      </c>
      <c r="C31" s="85">
        <v>6883.4</v>
      </c>
      <c r="D31" s="94">
        <v>426.8</v>
      </c>
      <c r="E31" s="87">
        <f t="shared" si="0"/>
        <v>1942.8000000000002</v>
      </c>
      <c r="F31" s="88">
        <v>1161.2</v>
      </c>
      <c r="G31" s="87">
        <v>296</v>
      </c>
      <c r="H31" s="87">
        <v>33</v>
      </c>
      <c r="I31" s="88"/>
      <c r="J31" s="88"/>
      <c r="K31" s="87">
        <v>452.6</v>
      </c>
      <c r="L31" s="88"/>
      <c r="M31" s="87"/>
      <c r="N31" s="87"/>
      <c r="O31" s="89">
        <v>389.5</v>
      </c>
      <c r="P31" s="90">
        <f t="shared" si="1"/>
        <v>12865</v>
      </c>
      <c r="Q31" s="91">
        <f t="shared" si="2"/>
        <v>781.6000000000001</v>
      </c>
    </row>
    <row r="32" spans="1:17" s="92" customFormat="1" ht="15">
      <c r="A32" s="93" t="s">
        <v>175</v>
      </c>
      <c r="B32" s="84">
        <v>1838.7</v>
      </c>
      <c r="C32" s="85">
        <v>1271</v>
      </c>
      <c r="D32" s="94">
        <v>386</v>
      </c>
      <c r="E32" s="87">
        <f t="shared" si="0"/>
        <v>339.36</v>
      </c>
      <c r="F32" s="88">
        <v>86.5</v>
      </c>
      <c r="G32" s="87">
        <v>98.5</v>
      </c>
      <c r="H32" s="87">
        <v>5.16</v>
      </c>
      <c r="I32" s="88"/>
      <c r="J32" s="88"/>
      <c r="K32" s="87">
        <v>149.2</v>
      </c>
      <c r="L32" s="88"/>
      <c r="M32" s="87"/>
      <c r="N32" s="87"/>
      <c r="O32" s="89">
        <v>122</v>
      </c>
      <c r="P32" s="90">
        <f t="shared" si="1"/>
        <v>3957.0600000000004</v>
      </c>
      <c r="Q32" s="91">
        <f t="shared" si="2"/>
        <v>252.86</v>
      </c>
    </row>
    <row r="33" spans="1:17" s="92" customFormat="1" ht="15">
      <c r="A33" s="93" t="s">
        <v>176</v>
      </c>
      <c r="B33" s="84">
        <v>2222.6</v>
      </c>
      <c r="C33" s="85">
        <v>1501.5</v>
      </c>
      <c r="D33" s="94">
        <v>442.2</v>
      </c>
      <c r="E33" s="87">
        <f t="shared" si="0"/>
        <v>591.74</v>
      </c>
      <c r="F33" s="88">
        <v>111.5</v>
      </c>
      <c r="G33" s="87">
        <v>93</v>
      </c>
      <c r="H33" s="87">
        <v>15.84</v>
      </c>
      <c r="I33" s="88"/>
      <c r="J33" s="88"/>
      <c r="K33" s="87">
        <v>371.4</v>
      </c>
      <c r="L33" s="88"/>
      <c r="M33" s="87"/>
      <c r="N33" s="87"/>
      <c r="O33" s="89">
        <v>111</v>
      </c>
      <c r="P33" s="90">
        <f t="shared" si="1"/>
        <v>4869.04</v>
      </c>
      <c r="Q33" s="91">
        <f t="shared" si="2"/>
        <v>480.24</v>
      </c>
    </row>
    <row r="34" spans="1:17" s="92" customFormat="1" ht="15">
      <c r="A34" s="93" t="s">
        <v>177</v>
      </c>
      <c r="B34" s="84">
        <v>376.9</v>
      </c>
      <c r="C34" s="85">
        <v>1024.3</v>
      </c>
      <c r="D34" s="94">
        <v>0</v>
      </c>
      <c r="E34" s="87">
        <f t="shared" si="0"/>
        <v>61.400000000000006</v>
      </c>
      <c r="F34" s="88">
        <v>18.2</v>
      </c>
      <c r="G34" s="87">
        <v>11</v>
      </c>
      <c r="H34" s="87">
        <v>0</v>
      </c>
      <c r="I34" s="88"/>
      <c r="J34" s="88"/>
      <c r="K34" s="87">
        <v>32.2</v>
      </c>
      <c r="L34" s="88"/>
      <c r="M34" s="87"/>
      <c r="N34" s="87"/>
      <c r="O34" s="89">
        <v>4.9</v>
      </c>
      <c r="P34" s="90">
        <f t="shared" si="1"/>
        <v>1467.5</v>
      </c>
      <c r="Q34" s="91">
        <f t="shared" si="2"/>
        <v>43.2</v>
      </c>
    </row>
    <row r="35" spans="1:17" s="92" customFormat="1" ht="15">
      <c r="A35" s="93" t="s">
        <v>178</v>
      </c>
      <c r="B35" s="84">
        <v>2454.3</v>
      </c>
      <c r="C35" s="85">
        <v>6687.7</v>
      </c>
      <c r="D35" s="94">
        <v>567</v>
      </c>
      <c r="E35" s="87">
        <f t="shared" si="0"/>
        <v>1371.5800000000002</v>
      </c>
      <c r="F35" s="88">
        <v>875</v>
      </c>
      <c r="G35" s="87">
        <v>160.7</v>
      </c>
      <c r="H35" s="87">
        <v>2.88</v>
      </c>
      <c r="I35" s="88"/>
      <c r="J35" s="88"/>
      <c r="K35" s="87">
        <v>333</v>
      </c>
      <c r="L35" s="88"/>
      <c r="M35" s="87"/>
      <c r="N35" s="87"/>
      <c r="O35" s="89">
        <v>156.1</v>
      </c>
      <c r="P35" s="90">
        <f t="shared" si="1"/>
        <v>11236.680000000002</v>
      </c>
      <c r="Q35" s="91">
        <f t="shared" si="2"/>
        <v>496.58000000000015</v>
      </c>
    </row>
    <row r="36" spans="1:17" s="92" customFormat="1" ht="15">
      <c r="A36" s="93" t="s">
        <v>179</v>
      </c>
      <c r="B36" s="84">
        <v>1571.3</v>
      </c>
      <c r="C36" s="85">
        <v>1478.5</v>
      </c>
      <c r="D36" s="94">
        <v>259.5</v>
      </c>
      <c r="E36" s="87">
        <f t="shared" si="0"/>
        <v>384.848</v>
      </c>
      <c r="F36" s="88">
        <v>88</v>
      </c>
      <c r="G36" s="87">
        <v>66.5</v>
      </c>
      <c r="H36" s="87">
        <v>36.648</v>
      </c>
      <c r="I36" s="88"/>
      <c r="J36" s="88"/>
      <c r="K36" s="87">
        <v>193.7</v>
      </c>
      <c r="L36" s="88"/>
      <c r="M36" s="87"/>
      <c r="N36" s="87"/>
      <c r="O36" s="89">
        <v>83.7</v>
      </c>
      <c r="P36" s="90">
        <f t="shared" si="1"/>
        <v>3777.848</v>
      </c>
      <c r="Q36" s="91">
        <f t="shared" si="2"/>
        <v>296.848</v>
      </c>
    </row>
    <row r="37" spans="1:17" s="92" customFormat="1" ht="15">
      <c r="A37" s="93" t="s">
        <v>180</v>
      </c>
      <c r="B37" s="84">
        <v>506.1</v>
      </c>
      <c r="C37" s="85">
        <v>1425.4</v>
      </c>
      <c r="D37" s="94">
        <v>324.1</v>
      </c>
      <c r="E37" s="87">
        <f t="shared" si="0"/>
        <v>2202.6</v>
      </c>
      <c r="F37" s="88">
        <v>45.7</v>
      </c>
      <c r="G37" s="87">
        <v>148.3</v>
      </c>
      <c r="H37" s="87">
        <v>12</v>
      </c>
      <c r="I37" s="88"/>
      <c r="J37" s="88">
        <v>1844</v>
      </c>
      <c r="K37" s="87">
        <v>152.6</v>
      </c>
      <c r="L37" s="88"/>
      <c r="M37" s="87"/>
      <c r="N37" s="87"/>
      <c r="O37" s="89">
        <v>164.2</v>
      </c>
      <c r="P37" s="90">
        <f t="shared" si="1"/>
        <v>4622.4</v>
      </c>
      <c r="Q37" s="91">
        <f t="shared" si="2"/>
        <v>2156.9</v>
      </c>
    </row>
    <row r="38" spans="1:17" s="92" customFormat="1" ht="15">
      <c r="A38" s="93" t="s">
        <v>181</v>
      </c>
      <c r="B38" s="84">
        <v>1053.1</v>
      </c>
      <c r="C38" s="85">
        <v>244.9</v>
      </c>
      <c r="D38" s="94">
        <v>501.1</v>
      </c>
      <c r="E38" s="87">
        <f t="shared" si="0"/>
        <v>75.52</v>
      </c>
      <c r="F38" s="88">
        <v>20.7</v>
      </c>
      <c r="G38" s="87">
        <v>13.1</v>
      </c>
      <c r="H38" s="87">
        <v>3.72</v>
      </c>
      <c r="I38" s="88"/>
      <c r="J38" s="88"/>
      <c r="K38" s="87">
        <v>38</v>
      </c>
      <c r="L38" s="88"/>
      <c r="M38" s="87"/>
      <c r="N38" s="87"/>
      <c r="O38" s="89">
        <v>24.9</v>
      </c>
      <c r="P38" s="90">
        <f t="shared" si="1"/>
        <v>1899.52</v>
      </c>
      <c r="Q38" s="91">
        <f t="shared" si="2"/>
        <v>54.81999999999999</v>
      </c>
    </row>
    <row r="39" spans="1:17" s="92" customFormat="1" ht="15">
      <c r="A39" s="93" t="s">
        <v>182</v>
      </c>
      <c r="B39" s="84">
        <v>2253.4</v>
      </c>
      <c r="C39" s="85">
        <v>2450</v>
      </c>
      <c r="D39" s="94">
        <v>783.6</v>
      </c>
      <c r="E39" s="87">
        <f t="shared" si="0"/>
        <v>276.18</v>
      </c>
      <c r="F39" s="88">
        <v>47.4</v>
      </c>
      <c r="G39" s="87">
        <v>119.9</v>
      </c>
      <c r="H39" s="87">
        <v>14.88</v>
      </c>
      <c r="I39" s="88"/>
      <c r="J39" s="88"/>
      <c r="K39" s="87">
        <v>94</v>
      </c>
      <c r="L39" s="88"/>
      <c r="M39" s="87"/>
      <c r="N39" s="87"/>
      <c r="O39" s="89">
        <v>124.9</v>
      </c>
      <c r="P39" s="90">
        <f t="shared" si="1"/>
        <v>5888.08</v>
      </c>
      <c r="Q39" s="91">
        <f t="shared" si="2"/>
        <v>228.78</v>
      </c>
    </row>
    <row r="40" spans="1:17" s="92" customFormat="1" ht="15">
      <c r="A40" s="93" t="s">
        <v>183</v>
      </c>
      <c r="B40" s="84">
        <v>1376.5</v>
      </c>
      <c r="C40" s="85">
        <v>1783.4</v>
      </c>
      <c r="D40" s="94">
        <v>687</v>
      </c>
      <c r="E40" s="87">
        <f t="shared" si="0"/>
        <v>250.79999999999998</v>
      </c>
      <c r="F40" s="88">
        <v>52.9</v>
      </c>
      <c r="G40" s="87">
        <v>59.3</v>
      </c>
      <c r="H40" s="87">
        <v>6.6</v>
      </c>
      <c r="I40" s="88"/>
      <c r="J40" s="88"/>
      <c r="K40" s="87">
        <v>132</v>
      </c>
      <c r="L40" s="88"/>
      <c r="M40" s="87"/>
      <c r="N40" s="87"/>
      <c r="O40" s="89">
        <v>64.3</v>
      </c>
      <c r="P40" s="90">
        <f t="shared" si="1"/>
        <v>4162</v>
      </c>
      <c r="Q40" s="91">
        <f t="shared" si="2"/>
        <v>197.89999999999998</v>
      </c>
    </row>
    <row r="41" spans="1:17" s="92" customFormat="1" ht="15">
      <c r="A41" s="93" t="s">
        <v>184</v>
      </c>
      <c r="B41" s="84">
        <v>1965.4</v>
      </c>
      <c r="C41" s="85">
        <v>529.3</v>
      </c>
      <c r="D41" s="94">
        <v>1289</v>
      </c>
      <c r="E41" s="87">
        <f t="shared" si="0"/>
        <v>285.65999999999997</v>
      </c>
      <c r="F41" s="88">
        <v>47.5</v>
      </c>
      <c r="G41" s="87">
        <v>86.4</v>
      </c>
      <c r="H41" s="87">
        <v>27.96</v>
      </c>
      <c r="I41" s="88"/>
      <c r="J41" s="88"/>
      <c r="K41" s="87">
        <v>123.8</v>
      </c>
      <c r="L41" s="88"/>
      <c r="M41" s="87"/>
      <c r="N41" s="87"/>
      <c r="O41" s="89">
        <v>90</v>
      </c>
      <c r="P41" s="90">
        <f t="shared" si="1"/>
        <v>4159.360000000001</v>
      </c>
      <c r="Q41" s="91">
        <f t="shared" si="2"/>
        <v>238.15999999999997</v>
      </c>
    </row>
    <row r="42" spans="1:17" s="92" customFormat="1" ht="15">
      <c r="A42" s="93" t="s">
        <v>185</v>
      </c>
      <c r="B42" s="84">
        <v>2010.2</v>
      </c>
      <c r="C42" s="85">
        <v>3042.7</v>
      </c>
      <c r="D42" s="94">
        <v>1528.6</v>
      </c>
      <c r="E42" s="87">
        <f t="shared" si="0"/>
        <v>596.22</v>
      </c>
      <c r="F42" s="88">
        <v>85</v>
      </c>
      <c r="G42" s="87">
        <v>74.9</v>
      </c>
      <c r="H42" s="87">
        <v>24.12</v>
      </c>
      <c r="I42" s="88"/>
      <c r="J42" s="88"/>
      <c r="K42" s="87">
        <v>412.2</v>
      </c>
      <c r="L42" s="88"/>
      <c r="M42" s="87"/>
      <c r="N42" s="87"/>
      <c r="O42" s="89">
        <v>62.4</v>
      </c>
      <c r="P42" s="90">
        <f t="shared" si="1"/>
        <v>7240.119999999999</v>
      </c>
      <c r="Q42" s="91">
        <f t="shared" si="2"/>
        <v>511.22</v>
      </c>
    </row>
    <row r="43" spans="1:17" s="92" customFormat="1" ht="15">
      <c r="A43" s="93" t="s">
        <v>186</v>
      </c>
      <c r="B43" s="84">
        <v>788.5</v>
      </c>
      <c r="C43" s="85">
        <v>1036.7</v>
      </c>
      <c r="D43" s="94">
        <v>361</v>
      </c>
      <c r="E43" s="87">
        <f t="shared" si="0"/>
        <v>153.88</v>
      </c>
      <c r="F43" s="88">
        <v>29</v>
      </c>
      <c r="G43" s="87">
        <v>43.9</v>
      </c>
      <c r="H43" s="87">
        <v>23.88</v>
      </c>
      <c r="I43" s="88"/>
      <c r="J43" s="88"/>
      <c r="K43" s="87">
        <v>57.1</v>
      </c>
      <c r="L43" s="88"/>
      <c r="M43" s="87"/>
      <c r="N43" s="87"/>
      <c r="O43" s="89">
        <v>46.8</v>
      </c>
      <c r="P43" s="90">
        <f t="shared" si="1"/>
        <v>2386.88</v>
      </c>
      <c r="Q43" s="91">
        <f t="shared" si="2"/>
        <v>124.88</v>
      </c>
    </row>
    <row r="44" spans="1:17" s="92" customFormat="1" ht="15">
      <c r="A44" s="93" t="s">
        <v>187</v>
      </c>
      <c r="B44" s="84">
        <v>523.5</v>
      </c>
      <c r="C44" s="85">
        <v>109.9</v>
      </c>
      <c r="D44" s="94">
        <v>527.6</v>
      </c>
      <c r="E44" s="87">
        <f t="shared" si="0"/>
        <v>85.3144</v>
      </c>
      <c r="F44" s="88">
        <v>21.6</v>
      </c>
      <c r="G44" s="87">
        <v>11.4</v>
      </c>
      <c r="H44" s="87">
        <v>3.3144</v>
      </c>
      <c r="I44" s="88"/>
      <c r="J44" s="88"/>
      <c r="K44" s="87">
        <v>49</v>
      </c>
      <c r="L44" s="88"/>
      <c r="M44" s="87"/>
      <c r="N44" s="87"/>
      <c r="O44" s="89">
        <v>10</v>
      </c>
      <c r="P44" s="90">
        <f t="shared" si="1"/>
        <v>1256.3144</v>
      </c>
      <c r="Q44" s="91">
        <f t="shared" si="2"/>
        <v>63.714400000000005</v>
      </c>
    </row>
    <row r="45" spans="1:17" s="92" customFormat="1" ht="15">
      <c r="A45" s="93" t="s">
        <v>188</v>
      </c>
      <c r="B45" s="84">
        <v>773.3</v>
      </c>
      <c r="C45" s="85">
        <v>821.4</v>
      </c>
      <c r="D45" s="94">
        <v>305.6</v>
      </c>
      <c r="E45" s="87">
        <f t="shared" si="0"/>
        <v>120.8</v>
      </c>
      <c r="F45" s="88">
        <v>20.9</v>
      </c>
      <c r="G45" s="87">
        <v>15.8</v>
      </c>
      <c r="H45" s="87">
        <v>0</v>
      </c>
      <c r="I45" s="88"/>
      <c r="J45" s="88"/>
      <c r="K45" s="87">
        <v>84.1</v>
      </c>
      <c r="L45" s="88"/>
      <c r="M45" s="87"/>
      <c r="N45" s="87"/>
      <c r="O45" s="89">
        <v>0.2</v>
      </c>
      <c r="P45" s="90">
        <f t="shared" si="1"/>
        <v>2021.3</v>
      </c>
      <c r="Q45" s="91">
        <f t="shared" si="2"/>
        <v>99.9</v>
      </c>
    </row>
    <row r="46" spans="1:17" s="92" customFormat="1" ht="15">
      <c r="A46" s="93" t="s">
        <v>189</v>
      </c>
      <c r="B46" s="84">
        <v>647.6</v>
      </c>
      <c r="C46" s="85">
        <v>211.3</v>
      </c>
      <c r="D46" s="94">
        <v>667.6</v>
      </c>
      <c r="E46" s="87">
        <f t="shared" si="0"/>
        <v>135.73999999999998</v>
      </c>
      <c r="F46" s="88">
        <v>33.8</v>
      </c>
      <c r="G46" s="87">
        <v>21</v>
      </c>
      <c r="H46" s="87">
        <v>5.04</v>
      </c>
      <c r="I46" s="88"/>
      <c r="J46" s="88"/>
      <c r="K46" s="87">
        <v>75.9</v>
      </c>
      <c r="L46" s="88"/>
      <c r="M46" s="87"/>
      <c r="N46" s="87"/>
      <c r="O46" s="89">
        <v>18.5</v>
      </c>
      <c r="P46" s="90">
        <f t="shared" si="1"/>
        <v>1680.7400000000002</v>
      </c>
      <c r="Q46" s="91">
        <f t="shared" si="2"/>
        <v>101.93999999999998</v>
      </c>
    </row>
    <row r="47" spans="1:17" s="92" customFormat="1" ht="15">
      <c r="A47" s="93" t="s">
        <v>190</v>
      </c>
      <c r="B47" s="84">
        <v>2174.6</v>
      </c>
      <c r="C47" s="85">
        <v>3609.7</v>
      </c>
      <c r="D47" s="94">
        <v>866.8</v>
      </c>
      <c r="E47" s="87">
        <f t="shared" si="0"/>
        <v>594.7199999999999</v>
      </c>
      <c r="F47" s="88">
        <v>99.5</v>
      </c>
      <c r="G47" s="87">
        <v>115.4</v>
      </c>
      <c r="H47" s="87">
        <v>13.92</v>
      </c>
      <c r="I47" s="88"/>
      <c r="J47" s="88"/>
      <c r="K47" s="87">
        <v>365.9</v>
      </c>
      <c r="L47" s="88"/>
      <c r="M47" s="87"/>
      <c r="N47" s="87"/>
      <c r="O47" s="89">
        <v>124.8</v>
      </c>
      <c r="P47" s="90">
        <f t="shared" si="1"/>
        <v>7370.62</v>
      </c>
      <c r="Q47" s="91">
        <f t="shared" si="2"/>
        <v>495.2199999999999</v>
      </c>
    </row>
    <row r="48" spans="1:17" s="92" customFormat="1" ht="15">
      <c r="A48" s="93" t="s">
        <v>191</v>
      </c>
      <c r="B48" s="84">
        <v>1125.6</v>
      </c>
      <c r="C48" s="85">
        <v>1430</v>
      </c>
      <c r="D48" s="94">
        <v>417.5</v>
      </c>
      <c r="E48" s="87">
        <f t="shared" si="0"/>
        <v>174.66000000000003</v>
      </c>
      <c r="F48" s="88">
        <v>31</v>
      </c>
      <c r="G48" s="87">
        <v>50.4</v>
      </c>
      <c r="H48" s="87">
        <v>0.36</v>
      </c>
      <c r="I48" s="88"/>
      <c r="J48" s="88"/>
      <c r="K48" s="87">
        <v>92.9</v>
      </c>
      <c r="L48" s="88"/>
      <c r="M48" s="87"/>
      <c r="N48" s="87"/>
      <c r="O48" s="89">
        <v>59</v>
      </c>
      <c r="P48" s="90">
        <f t="shared" si="1"/>
        <v>3206.76</v>
      </c>
      <c r="Q48" s="91">
        <f t="shared" si="2"/>
        <v>143.66000000000003</v>
      </c>
    </row>
    <row r="49" spans="1:17" s="92" customFormat="1" ht="15">
      <c r="A49" s="93" t="s">
        <v>192</v>
      </c>
      <c r="B49" s="84">
        <v>520.8</v>
      </c>
      <c r="C49" s="85">
        <v>949.5</v>
      </c>
      <c r="D49" s="94">
        <v>426.4</v>
      </c>
      <c r="E49" s="87">
        <f t="shared" si="0"/>
        <v>197.26000000000002</v>
      </c>
      <c r="F49" s="88">
        <v>24.7</v>
      </c>
      <c r="G49" s="87">
        <v>50</v>
      </c>
      <c r="H49" s="87">
        <v>26.16</v>
      </c>
      <c r="I49" s="88"/>
      <c r="J49" s="88"/>
      <c r="K49" s="87">
        <v>96.4</v>
      </c>
      <c r="L49" s="88"/>
      <c r="M49" s="87"/>
      <c r="N49" s="87"/>
      <c r="O49" s="89">
        <v>53.9</v>
      </c>
      <c r="P49" s="90">
        <f t="shared" si="1"/>
        <v>2147.86</v>
      </c>
      <c r="Q49" s="91">
        <f t="shared" si="2"/>
        <v>172.56000000000003</v>
      </c>
    </row>
    <row r="50" spans="1:17" s="92" customFormat="1" ht="15">
      <c r="A50" s="93" t="s">
        <v>193</v>
      </c>
      <c r="B50" s="84">
        <v>695.2</v>
      </c>
      <c r="C50" s="85">
        <v>370.9</v>
      </c>
      <c r="D50" s="94">
        <v>880.6</v>
      </c>
      <c r="E50" s="87">
        <f t="shared" si="0"/>
        <v>145.26000000000002</v>
      </c>
      <c r="F50" s="88">
        <v>37.5</v>
      </c>
      <c r="G50" s="87">
        <v>11.9</v>
      </c>
      <c r="H50" s="87">
        <v>3.36</v>
      </c>
      <c r="I50" s="88"/>
      <c r="J50" s="88"/>
      <c r="K50" s="87">
        <v>92.5</v>
      </c>
      <c r="L50" s="88"/>
      <c r="M50" s="87"/>
      <c r="N50" s="87"/>
      <c r="O50" s="89">
        <v>22.2</v>
      </c>
      <c r="P50" s="90">
        <f t="shared" si="1"/>
        <v>2114.16</v>
      </c>
      <c r="Q50" s="91">
        <f t="shared" si="2"/>
        <v>107.76000000000002</v>
      </c>
    </row>
    <row r="51" spans="1:17" s="92" customFormat="1" ht="15">
      <c r="A51" s="93" t="s">
        <v>194</v>
      </c>
      <c r="B51" s="84">
        <v>1921.1</v>
      </c>
      <c r="C51" s="85">
        <v>1801.8</v>
      </c>
      <c r="D51" s="94">
        <v>688.2</v>
      </c>
      <c r="E51" s="87">
        <f t="shared" si="0"/>
        <v>325.41999999999996</v>
      </c>
      <c r="F51" s="88">
        <v>50.1</v>
      </c>
      <c r="G51" s="87">
        <v>96.6</v>
      </c>
      <c r="H51" s="87">
        <v>24.72</v>
      </c>
      <c r="I51" s="88"/>
      <c r="J51" s="88"/>
      <c r="K51" s="87">
        <v>154</v>
      </c>
      <c r="L51" s="88"/>
      <c r="M51" s="87"/>
      <c r="N51" s="87"/>
      <c r="O51" s="89">
        <v>124.6</v>
      </c>
      <c r="P51" s="90">
        <f t="shared" si="1"/>
        <v>4861.120000000001</v>
      </c>
      <c r="Q51" s="91">
        <f t="shared" si="2"/>
        <v>275.31999999999994</v>
      </c>
    </row>
    <row r="52" spans="1:17" s="92" customFormat="1" ht="15">
      <c r="A52" s="93" t="s">
        <v>195</v>
      </c>
      <c r="B52" s="84">
        <v>946.7</v>
      </c>
      <c r="C52" s="85">
        <v>290.7</v>
      </c>
      <c r="D52" s="94">
        <v>805.9</v>
      </c>
      <c r="E52" s="87">
        <f t="shared" si="0"/>
        <v>159.1</v>
      </c>
      <c r="F52" s="88">
        <v>32.4</v>
      </c>
      <c r="G52" s="87">
        <v>40.2</v>
      </c>
      <c r="H52" s="87">
        <v>14.4</v>
      </c>
      <c r="I52" s="88"/>
      <c r="J52" s="88"/>
      <c r="K52" s="87">
        <v>72.1</v>
      </c>
      <c r="L52" s="88"/>
      <c r="M52" s="87"/>
      <c r="N52" s="87"/>
      <c r="O52" s="89">
        <v>43.3</v>
      </c>
      <c r="P52" s="90">
        <f t="shared" si="1"/>
        <v>2245.7000000000003</v>
      </c>
      <c r="Q52" s="91">
        <f t="shared" si="2"/>
        <v>126.69999999999999</v>
      </c>
    </row>
    <row r="53" spans="1:17" s="92" customFormat="1" ht="15">
      <c r="A53" s="93" t="s">
        <v>196</v>
      </c>
      <c r="B53" s="84">
        <v>646.5</v>
      </c>
      <c r="C53" s="85">
        <v>194.3</v>
      </c>
      <c r="D53" s="94">
        <v>267.1</v>
      </c>
      <c r="E53" s="87">
        <f t="shared" si="0"/>
        <v>106.42</v>
      </c>
      <c r="F53" s="88">
        <v>24.8</v>
      </c>
      <c r="G53" s="87">
        <v>14.4</v>
      </c>
      <c r="H53" s="87">
        <v>0.12</v>
      </c>
      <c r="I53" s="88"/>
      <c r="J53" s="88"/>
      <c r="K53" s="87">
        <v>67.1</v>
      </c>
      <c r="L53" s="88"/>
      <c r="M53" s="87"/>
      <c r="N53" s="87"/>
      <c r="O53" s="89">
        <v>17.9</v>
      </c>
      <c r="P53" s="90">
        <f t="shared" si="1"/>
        <v>1232.2200000000003</v>
      </c>
      <c r="Q53" s="91">
        <f t="shared" si="2"/>
        <v>81.62</v>
      </c>
    </row>
    <row r="54" spans="1:17" s="92" customFormat="1" ht="15">
      <c r="A54" s="93" t="s">
        <v>197</v>
      </c>
      <c r="B54" s="84">
        <v>602.3</v>
      </c>
      <c r="C54" s="85">
        <v>579.1</v>
      </c>
      <c r="D54" s="94">
        <v>431.4</v>
      </c>
      <c r="E54" s="87">
        <f>F54+G54+I54+J54+K54+H54</f>
        <v>212.16</v>
      </c>
      <c r="F54" s="88">
        <v>29.2</v>
      </c>
      <c r="G54" s="87">
        <v>26.8</v>
      </c>
      <c r="H54" s="87">
        <v>5.16</v>
      </c>
      <c r="I54" s="88"/>
      <c r="J54" s="88"/>
      <c r="K54" s="87">
        <v>151</v>
      </c>
      <c r="L54" s="88"/>
      <c r="M54" s="87"/>
      <c r="N54" s="87"/>
      <c r="O54" s="89">
        <v>32.7</v>
      </c>
      <c r="P54" s="90">
        <f t="shared" si="1"/>
        <v>1857.6599999999999</v>
      </c>
      <c r="Q54" s="91">
        <f t="shared" si="2"/>
        <v>182.96</v>
      </c>
    </row>
    <row r="55" spans="1:16" s="92" customFormat="1" ht="15.75" thickBot="1">
      <c r="A55" s="95" t="s">
        <v>198</v>
      </c>
      <c r="B55" s="96"/>
      <c r="C55" s="97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>
        <v>103623</v>
      </c>
      <c r="O55" s="100"/>
      <c r="P55" s="90">
        <f t="shared" si="1"/>
        <v>103623</v>
      </c>
    </row>
    <row r="56" spans="1:17" s="108" customFormat="1" ht="15.75" thickBot="1">
      <c r="A56" s="101" t="s">
        <v>199</v>
      </c>
      <c r="B56" s="102">
        <f aca="true" t="shared" si="3" ref="B56:Q56">SUM(B10:B55)</f>
        <v>93935.50000000003</v>
      </c>
      <c r="C56" s="103">
        <f t="shared" si="3"/>
        <v>173905.69999999992</v>
      </c>
      <c r="D56" s="104">
        <f t="shared" si="3"/>
        <v>21042.200000000008</v>
      </c>
      <c r="E56" s="105">
        <f t="shared" si="3"/>
        <v>60229.162400000016</v>
      </c>
      <c r="F56" s="105">
        <f t="shared" si="3"/>
        <v>30834.100000000006</v>
      </c>
      <c r="G56" s="105">
        <f t="shared" si="3"/>
        <v>8903.699999999997</v>
      </c>
      <c r="H56" s="105">
        <f t="shared" si="3"/>
        <v>1317.3624</v>
      </c>
      <c r="I56" s="105">
        <f t="shared" si="3"/>
        <v>339.8</v>
      </c>
      <c r="J56" s="105">
        <f t="shared" si="3"/>
        <v>3004</v>
      </c>
      <c r="K56" s="105">
        <f t="shared" si="3"/>
        <v>15830.2</v>
      </c>
      <c r="L56" s="105">
        <f t="shared" si="3"/>
        <v>0</v>
      </c>
      <c r="M56" s="105">
        <f t="shared" si="3"/>
        <v>0</v>
      </c>
      <c r="N56" s="105">
        <f t="shared" si="3"/>
        <v>103623</v>
      </c>
      <c r="O56" s="106">
        <f t="shared" si="3"/>
        <v>9037.799999999997</v>
      </c>
      <c r="P56" s="107">
        <f t="shared" si="3"/>
        <v>461773.3623999998</v>
      </c>
      <c r="Q56" s="107">
        <f t="shared" si="3"/>
        <v>29395.06240000001</v>
      </c>
    </row>
    <row r="57" ht="12.75">
      <c r="A57" s="109"/>
    </row>
    <row r="58" spans="1:15" ht="12.75">
      <c r="A58" s="109"/>
      <c r="D58" s="171">
        <f>C56+D56+F58</f>
        <v>194947.89999999994</v>
      </c>
      <c r="F58" s="110"/>
      <c r="J58" s="110"/>
      <c r="O58" s="110"/>
    </row>
    <row r="59" ht="12.75">
      <c r="A59" s="109"/>
    </row>
    <row r="60" ht="12.75">
      <c r="A60" s="109"/>
    </row>
    <row r="61" ht="12.75">
      <c r="A61" s="109"/>
    </row>
    <row r="62" ht="12.75">
      <c r="A62" s="109"/>
    </row>
    <row r="63" ht="12.75">
      <c r="A63" s="109"/>
    </row>
    <row r="64" ht="12.75">
      <c r="A64" s="109"/>
    </row>
    <row r="65" ht="12.75">
      <c r="A65" s="109"/>
    </row>
    <row r="66" ht="12.75">
      <c r="A66" s="109"/>
    </row>
    <row r="67" ht="12.75">
      <c r="A67" s="109"/>
    </row>
    <row r="68" ht="12.75">
      <c r="A68" s="109"/>
    </row>
    <row r="69" ht="12.75">
      <c r="A69" s="109"/>
    </row>
    <row r="70" ht="12.75">
      <c r="A70" s="92"/>
    </row>
    <row r="71" ht="12.75">
      <c r="A71" s="92"/>
    </row>
    <row r="72" ht="12.75">
      <c r="A72" s="92"/>
    </row>
    <row r="73" ht="12.75">
      <c r="A73" s="92"/>
    </row>
    <row r="74" ht="12.75">
      <c r="A74" s="92"/>
    </row>
    <row r="75" ht="12.75">
      <c r="A75" s="92"/>
    </row>
    <row r="76" ht="12.75">
      <c r="A76" s="92"/>
    </row>
    <row r="77" ht="12.75">
      <c r="A77" s="92"/>
    </row>
    <row r="78" ht="12.75">
      <c r="A78" s="92"/>
    </row>
    <row r="79" ht="12.75">
      <c r="A79" s="92"/>
    </row>
    <row r="80" ht="12.75">
      <c r="A80" s="92"/>
    </row>
    <row r="81" ht="12.75">
      <c r="A81" s="92"/>
    </row>
    <row r="82" ht="12.75">
      <c r="A82" s="92"/>
    </row>
    <row r="83" ht="12.75">
      <c r="A83" s="92"/>
    </row>
    <row r="84" ht="12.75">
      <c r="A84" s="92"/>
    </row>
    <row r="85" ht="12.75">
      <c r="A85" s="92"/>
    </row>
    <row r="86" ht="12.75">
      <c r="A86" s="92"/>
    </row>
    <row r="87" ht="12.75">
      <c r="A87" s="92"/>
    </row>
    <row r="88" ht="12.75">
      <c r="A88" s="92"/>
    </row>
    <row r="89" ht="12.75">
      <c r="A89" s="92"/>
    </row>
    <row r="90" ht="12.75">
      <c r="A90" s="92"/>
    </row>
    <row r="91" ht="12.75">
      <c r="A91" s="92"/>
    </row>
    <row r="92" ht="12.75">
      <c r="A92" s="92"/>
    </row>
    <row r="93" ht="12.75">
      <c r="A93" s="92"/>
    </row>
    <row r="94" ht="12.75">
      <c r="A94" s="92"/>
    </row>
    <row r="95" ht="12.75">
      <c r="A95" s="92"/>
    </row>
    <row r="96" ht="12.75">
      <c r="A96" s="92"/>
    </row>
  </sheetData>
  <mergeCells count="19">
    <mergeCell ref="R6:R9"/>
    <mergeCell ref="A4:P4"/>
    <mergeCell ref="A6:A9"/>
    <mergeCell ref="B6:N6"/>
    <mergeCell ref="O6:O9"/>
    <mergeCell ref="P6:P9"/>
    <mergeCell ref="B7:B9"/>
    <mergeCell ref="C7:C9"/>
    <mergeCell ref="D7:D9"/>
    <mergeCell ref="E7:E9"/>
    <mergeCell ref="F7:M7"/>
    <mergeCell ref="N7:N9"/>
    <mergeCell ref="F8:F9"/>
    <mergeCell ref="G8:G9"/>
    <mergeCell ref="H8:H9"/>
    <mergeCell ref="I8:J8"/>
    <mergeCell ref="K8:K9"/>
    <mergeCell ref="L8:L9"/>
    <mergeCell ref="M8:M9"/>
  </mergeCells>
  <printOptions/>
  <pageMargins left="0.37" right="0.29" top="0.08" bottom="0.16" header="0.1" footer="0.18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208"/>
  <sheetViews>
    <sheetView workbookViewId="0" topLeftCell="A79">
      <selection activeCell="D90" sqref="D90"/>
    </sheetView>
  </sheetViews>
  <sheetFormatPr defaultColWidth="9.00390625" defaultRowHeight="12.75"/>
  <cols>
    <col min="1" max="1" width="8.125" style="46" customWidth="1"/>
    <col min="2" max="2" width="25.625" style="47" customWidth="1"/>
    <col min="3" max="3" width="10.125" style="3" customWidth="1"/>
    <col min="4" max="4" width="10.00390625" style="3" customWidth="1"/>
    <col min="5" max="5" width="10.375" style="3" customWidth="1"/>
    <col min="6" max="6" width="10.125" style="3" customWidth="1"/>
    <col min="7" max="7" width="8.75390625" style="3" hidden="1" customWidth="1"/>
    <col min="8" max="8" width="10.25390625" style="3" customWidth="1"/>
    <col min="9" max="9" width="11.75390625" style="3" customWidth="1"/>
    <col min="10" max="10" width="8.75390625" style="3" hidden="1" customWidth="1"/>
    <col min="11" max="11" width="11.25390625" style="3" customWidth="1"/>
    <col min="12" max="13" width="8.875" style="48" customWidth="1"/>
    <col min="14" max="14" width="9.375" style="48" bestFit="1" customWidth="1"/>
    <col min="15" max="59" width="8.875" style="48" customWidth="1"/>
    <col min="60" max="16384" width="8.875" style="3" customWidth="1"/>
  </cols>
  <sheetData>
    <row r="1" spans="6:11" ht="12.75" customHeight="1" hidden="1">
      <c r="F1" s="216"/>
      <c r="G1" s="216"/>
      <c r="H1" s="216"/>
      <c r="I1" s="216"/>
      <c r="J1" s="216"/>
      <c r="K1" s="216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81</v>
      </c>
      <c r="G3" s="4"/>
      <c r="H3" s="4"/>
      <c r="I3" s="4"/>
      <c r="J3" s="4"/>
      <c r="K3" s="4"/>
    </row>
    <row r="4" spans="5:11" ht="12.75">
      <c r="E4" s="49" t="s">
        <v>82</v>
      </c>
      <c r="H4" s="217" t="s">
        <v>83</v>
      </c>
      <c r="I4" s="217"/>
      <c r="J4" s="217"/>
      <c r="K4" s="217"/>
    </row>
    <row r="5" spans="8:11" ht="12.75">
      <c r="H5" s="5" t="s">
        <v>1</v>
      </c>
      <c r="I5" s="6"/>
      <c r="J5" s="6"/>
      <c r="K5" s="6"/>
    </row>
    <row r="6" spans="8:11" ht="13.5" customHeight="1">
      <c r="H6" s="218"/>
      <c r="I6" s="218"/>
      <c r="J6" s="218"/>
      <c r="K6" s="218"/>
    </row>
    <row r="7" ht="13.5" customHeight="1"/>
    <row r="8" spans="1:11" ht="15.75">
      <c r="A8" s="204" t="s">
        <v>250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ht="15" customHeight="1">
      <c r="A9" s="204" t="s">
        <v>84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8:11" ht="13.5" thickBot="1">
      <c r="H10" s="219" t="s">
        <v>251</v>
      </c>
      <c r="I10" s="219"/>
      <c r="J10" s="219"/>
      <c r="K10" s="219"/>
    </row>
    <row r="11" spans="1:11" ht="24.75" customHeight="1" thickBot="1">
      <c r="A11" s="220" t="s">
        <v>4</v>
      </c>
      <c r="B11" s="223" t="s">
        <v>85</v>
      </c>
      <c r="C11" s="226" t="s">
        <v>6</v>
      </c>
      <c r="D11" s="227"/>
      <c r="E11" s="227"/>
      <c r="F11" s="227"/>
      <c r="G11" s="228"/>
      <c r="H11" s="211" t="s">
        <v>7</v>
      </c>
      <c r="I11" s="212"/>
      <c r="J11" s="213"/>
      <c r="K11" s="193" t="s">
        <v>8</v>
      </c>
    </row>
    <row r="12" spans="1:11" ht="40.5" customHeight="1" thickBot="1">
      <c r="A12" s="221"/>
      <c r="B12" s="224"/>
      <c r="C12" s="230" t="s">
        <v>9</v>
      </c>
      <c r="D12" s="226" t="s">
        <v>10</v>
      </c>
      <c r="E12" s="227"/>
      <c r="F12" s="227"/>
      <c r="G12" s="228"/>
      <c r="H12" s="230" t="s">
        <v>9</v>
      </c>
      <c r="I12" s="17" t="s">
        <v>11</v>
      </c>
      <c r="J12" s="193" t="s">
        <v>12</v>
      </c>
      <c r="K12" s="229"/>
    </row>
    <row r="13" spans="1:11" ht="96" customHeight="1" thickBot="1">
      <c r="A13" s="222"/>
      <c r="B13" s="225"/>
      <c r="C13" s="231"/>
      <c r="D13" s="17" t="s">
        <v>13</v>
      </c>
      <c r="E13" s="17" t="s">
        <v>14</v>
      </c>
      <c r="F13" s="17" t="s">
        <v>15</v>
      </c>
      <c r="G13" s="17" t="s">
        <v>86</v>
      </c>
      <c r="H13" s="231"/>
      <c r="I13" s="17" t="s">
        <v>17</v>
      </c>
      <c r="J13" s="215"/>
      <c r="K13" s="215"/>
    </row>
    <row r="14" spans="1:11" ht="13.5" thickBot="1">
      <c r="A14" s="50">
        <v>1</v>
      </c>
      <c r="B14" s="51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</row>
    <row r="15" spans="1:59" s="54" customFormat="1" ht="24.75" customHeight="1">
      <c r="A15" s="163"/>
      <c r="B15" s="164" t="s">
        <v>87</v>
      </c>
      <c r="C15" s="115">
        <f>C16+C18+C19+C20+C21+C22+C23+C17</f>
        <v>8900.9</v>
      </c>
      <c r="D15" s="115">
        <f>D16+D18+D19+D20+D21+D22+D23+D17</f>
        <v>539.7</v>
      </c>
      <c r="E15" s="115">
        <f>E16+E18+E19+E20+E21+E22+E23+E17</f>
        <v>991.6</v>
      </c>
      <c r="F15" s="115">
        <f>F16+F18+F19+F20+F21+F22+F23+F17</f>
        <v>7369.6</v>
      </c>
      <c r="G15" s="115">
        <f>G16+G18+G19+G20+G21+G22+G23</f>
        <v>0</v>
      </c>
      <c r="H15" s="115">
        <f>H16+H18+H19+H20+H21+H22+H23</f>
        <v>20000</v>
      </c>
      <c r="I15" s="115">
        <f>I16+I18+I19+I20+I21+I22+I23</f>
        <v>20000</v>
      </c>
      <c r="J15" s="115">
        <f>J16+J18+J19+J20+J21+J22+J23</f>
        <v>0</v>
      </c>
      <c r="K15" s="115">
        <f aca="true" t="shared" si="0" ref="K15:K78">C15+H15</f>
        <v>28900.9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1:59" ht="25.5" customHeight="1">
      <c r="A16" s="55" t="s">
        <v>20</v>
      </c>
      <c r="B16" s="56" t="s">
        <v>21</v>
      </c>
      <c r="C16" s="41">
        <f>D16+E16+F16</f>
        <v>3768.8000000000006</v>
      </c>
      <c r="D16" s="26">
        <v>539.7</v>
      </c>
      <c r="E16" s="26">
        <v>991.6</v>
      </c>
      <c r="F16" s="26">
        <f>3768.8-D16-E16</f>
        <v>2237.5000000000005</v>
      </c>
      <c r="G16" s="26"/>
      <c r="H16" s="26"/>
      <c r="I16" s="26"/>
      <c r="J16" s="26"/>
      <c r="K16" s="26">
        <f t="shared" si="0"/>
        <v>3768.8000000000006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</row>
    <row r="17" spans="1:59" ht="32.25" customHeight="1">
      <c r="A17" s="24" t="s">
        <v>24</v>
      </c>
      <c r="B17" s="28" t="s">
        <v>25</v>
      </c>
      <c r="C17" s="182">
        <f>D17+E17+F17</f>
        <v>0</v>
      </c>
      <c r="D17" s="26"/>
      <c r="E17" s="26"/>
      <c r="F17" s="26"/>
      <c r="G17" s="26"/>
      <c r="H17" s="26"/>
      <c r="I17" s="26"/>
      <c r="J17" s="26"/>
      <c r="K17" s="26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</row>
    <row r="18" spans="1:59" ht="38.25" customHeight="1">
      <c r="A18" s="55" t="s">
        <v>88</v>
      </c>
      <c r="B18" s="56" t="s">
        <v>89</v>
      </c>
      <c r="C18" s="41">
        <f aca="true" t="shared" si="1" ref="C18:C23">D18+E18+F18+G18</f>
        <v>36</v>
      </c>
      <c r="D18" s="26"/>
      <c r="E18" s="26"/>
      <c r="F18" s="26">
        <v>36</v>
      </c>
      <c r="G18" s="26"/>
      <c r="H18" s="26"/>
      <c r="I18" s="26"/>
      <c r="J18" s="26"/>
      <c r="K18" s="26">
        <f t="shared" si="0"/>
        <v>36</v>
      </c>
      <c r="L18" s="57"/>
      <c r="M18" s="177">
        <v>70000</v>
      </c>
      <c r="N18" s="177">
        <v>80000</v>
      </c>
      <c r="O18" s="177">
        <v>90000</v>
      </c>
      <c r="P18" s="177">
        <v>110000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</row>
    <row r="19" spans="1:59" ht="39" customHeight="1">
      <c r="A19" s="55" t="s">
        <v>34</v>
      </c>
      <c r="B19" s="30" t="s">
        <v>35</v>
      </c>
      <c r="C19" s="41">
        <f t="shared" si="1"/>
        <v>27</v>
      </c>
      <c r="D19" s="26"/>
      <c r="E19" s="26"/>
      <c r="F19" s="26">
        <v>27</v>
      </c>
      <c r="G19" s="26"/>
      <c r="H19" s="26"/>
      <c r="I19" s="26"/>
      <c r="J19" s="26"/>
      <c r="K19" s="26">
        <f t="shared" si="0"/>
        <v>27</v>
      </c>
      <c r="L19" s="176">
        <v>1110</v>
      </c>
      <c r="M19" s="178">
        <f>D25+D28+D32+D62+D51</f>
        <v>41584.399999999994</v>
      </c>
      <c r="N19" s="178">
        <f>D30+D63</f>
        <v>87906.8</v>
      </c>
      <c r="O19" s="178">
        <f>D39+D42+D44+D46</f>
        <v>15692.599999999999</v>
      </c>
      <c r="P19" s="179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</row>
    <row r="20" spans="1:59" ht="41.25" customHeight="1">
      <c r="A20" s="55">
        <v>180109</v>
      </c>
      <c r="B20" s="30" t="s">
        <v>66</v>
      </c>
      <c r="C20" s="41">
        <f t="shared" si="1"/>
        <v>4739.099999999999</v>
      </c>
      <c r="D20" s="26"/>
      <c r="E20" s="26"/>
      <c r="F20" s="26">
        <f>4700.4+38.7</f>
        <v>4739.099999999999</v>
      </c>
      <c r="G20" s="26"/>
      <c r="H20" s="26"/>
      <c r="I20" s="26"/>
      <c r="J20" s="26"/>
      <c r="K20" s="26">
        <f t="shared" si="0"/>
        <v>4739.099999999999</v>
      </c>
      <c r="L20" s="176">
        <v>1160</v>
      </c>
      <c r="M20" s="179"/>
      <c r="N20" s="179"/>
      <c r="O20" s="179"/>
      <c r="P20" s="179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</row>
    <row r="21" spans="1:59" ht="13.5" customHeight="1">
      <c r="A21" s="74">
        <v>150100</v>
      </c>
      <c r="B21" s="25" t="s">
        <v>63</v>
      </c>
      <c r="C21" s="41">
        <f t="shared" si="1"/>
        <v>0</v>
      </c>
      <c r="D21" s="26"/>
      <c r="E21" s="26"/>
      <c r="F21" s="26"/>
      <c r="G21" s="26"/>
      <c r="H21" s="26">
        <v>20000</v>
      </c>
      <c r="I21" s="26">
        <v>20000</v>
      </c>
      <c r="J21" s="26"/>
      <c r="K21" s="26">
        <f t="shared" si="0"/>
        <v>20000</v>
      </c>
      <c r="L21" s="176" t="s">
        <v>90</v>
      </c>
      <c r="M21" s="178">
        <f>F18+F25+F27+F28+F32+F51+F52+F62</f>
        <v>43696.39999999999</v>
      </c>
      <c r="N21" s="178">
        <f>F30+F63+F31</f>
        <v>102779.8</v>
      </c>
      <c r="O21" s="178">
        <f>F19+F35+F38+F39+F42+F44+F46-40</f>
        <v>29962.499999999996</v>
      </c>
      <c r="P21" s="179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19.5" customHeight="1">
      <c r="A22" s="55">
        <v>250404</v>
      </c>
      <c r="B22" s="56" t="s">
        <v>91</v>
      </c>
      <c r="C22" s="41">
        <f t="shared" si="1"/>
        <v>225</v>
      </c>
      <c r="D22" s="26"/>
      <c r="E22" s="26"/>
      <c r="F22" s="26">
        <v>225</v>
      </c>
      <c r="G22" s="26"/>
      <c r="H22" s="26"/>
      <c r="I22" s="26"/>
      <c r="J22" s="26"/>
      <c r="K22" s="26">
        <f t="shared" si="0"/>
        <v>225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>
      <c r="A23" s="55" t="s">
        <v>92</v>
      </c>
      <c r="B23" s="30" t="s">
        <v>73</v>
      </c>
      <c r="C23" s="41">
        <f t="shared" si="1"/>
        <v>105</v>
      </c>
      <c r="D23" s="26"/>
      <c r="E23" s="26"/>
      <c r="F23" s="26">
        <v>105</v>
      </c>
      <c r="G23" s="26"/>
      <c r="H23" s="26"/>
      <c r="I23" s="26"/>
      <c r="J23" s="26"/>
      <c r="K23" s="26">
        <f t="shared" si="0"/>
        <v>105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</row>
    <row r="24" spans="1:12" s="27" customFormat="1" ht="27" customHeight="1">
      <c r="A24" s="67"/>
      <c r="B24" s="165" t="s">
        <v>93</v>
      </c>
      <c r="C24" s="119">
        <f aca="true" t="shared" si="2" ref="C24:J24">C25+C26+C27+C28</f>
        <v>77207.5</v>
      </c>
      <c r="D24" s="119">
        <f t="shared" si="2"/>
        <v>33186.799999999996</v>
      </c>
      <c r="E24" s="119">
        <f t="shared" si="2"/>
        <v>8444.7</v>
      </c>
      <c r="F24" s="119">
        <f t="shared" si="2"/>
        <v>35575.99999999999</v>
      </c>
      <c r="G24" s="119">
        <f t="shared" si="2"/>
        <v>0</v>
      </c>
      <c r="H24" s="119">
        <f t="shared" si="2"/>
        <v>891.8</v>
      </c>
      <c r="I24" s="119">
        <f t="shared" si="2"/>
        <v>0</v>
      </c>
      <c r="J24" s="119">
        <f t="shared" si="2"/>
        <v>0</v>
      </c>
      <c r="K24" s="32">
        <f t="shared" si="0"/>
        <v>78099.3</v>
      </c>
      <c r="L24" s="29"/>
    </row>
    <row r="25" spans="1:59" ht="27" customHeight="1">
      <c r="A25" s="24" t="s">
        <v>26</v>
      </c>
      <c r="B25" s="30" t="s">
        <v>93</v>
      </c>
      <c r="C25" s="41">
        <f>D25+E25+F25+G25</f>
        <v>76193</v>
      </c>
      <c r="D25" s="41">
        <v>32791.2</v>
      </c>
      <c r="E25" s="41">
        <v>8391.6</v>
      </c>
      <c r="F25" s="41">
        <v>35010.2</v>
      </c>
      <c r="G25" s="41"/>
      <c r="H25" s="33">
        <v>891.8</v>
      </c>
      <c r="I25" s="26"/>
      <c r="J25" s="26"/>
      <c r="K25" s="26">
        <f t="shared" si="0"/>
        <v>77084.8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ht="54" customHeight="1">
      <c r="A26" s="24">
        <v>130000</v>
      </c>
      <c r="B26" s="58" t="s">
        <v>94</v>
      </c>
      <c r="C26" s="41">
        <f>D26+E26+F26</f>
        <v>369.29999999999995</v>
      </c>
      <c r="D26" s="33">
        <v>200.5</v>
      </c>
      <c r="E26" s="33">
        <v>4.1</v>
      </c>
      <c r="F26" s="33">
        <v>164.7</v>
      </c>
      <c r="G26" s="33"/>
      <c r="H26" s="33"/>
      <c r="I26" s="26"/>
      <c r="J26" s="26"/>
      <c r="K26" s="26">
        <f t="shared" si="0"/>
        <v>369.29999999999995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</row>
    <row r="27" spans="1:59" ht="39" customHeight="1">
      <c r="A27" s="59" t="s">
        <v>26</v>
      </c>
      <c r="B27" s="58" t="s">
        <v>95</v>
      </c>
      <c r="C27" s="41">
        <f>D27+E27+F27+G27</f>
        <v>79.5</v>
      </c>
      <c r="D27" s="33"/>
      <c r="E27" s="33"/>
      <c r="F27" s="33">
        <v>79.5</v>
      </c>
      <c r="G27" s="33"/>
      <c r="H27" s="33"/>
      <c r="I27" s="26"/>
      <c r="J27" s="26"/>
      <c r="K27" s="26">
        <f t="shared" si="0"/>
        <v>79.5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</row>
    <row r="28" spans="1:59" ht="51.75" customHeight="1">
      <c r="A28" s="59" t="s">
        <v>96</v>
      </c>
      <c r="B28" s="58" t="s">
        <v>97</v>
      </c>
      <c r="C28" s="41">
        <f>D28+E28+F28+G28</f>
        <v>565.7</v>
      </c>
      <c r="D28" s="33">
        <v>195.1</v>
      </c>
      <c r="E28" s="33">
        <v>49</v>
      </c>
      <c r="F28" s="33">
        <v>321.6</v>
      </c>
      <c r="G28" s="33"/>
      <c r="H28" s="33"/>
      <c r="I28" s="26"/>
      <c r="J28" s="26"/>
      <c r="K28" s="26">
        <f t="shared" si="0"/>
        <v>565.7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</row>
    <row r="29" spans="1:59" s="27" customFormat="1" ht="27" customHeight="1">
      <c r="A29" s="67"/>
      <c r="B29" s="166" t="s">
        <v>98</v>
      </c>
      <c r="C29" s="119">
        <f>C30+C31+C32+C33</f>
        <v>213950.6</v>
      </c>
      <c r="D29" s="119">
        <f aca="true" t="shared" si="3" ref="D29:J29">D30+D31+D32+D33</f>
        <v>90399.40000000001</v>
      </c>
      <c r="E29" s="119">
        <f t="shared" si="3"/>
        <v>17763.9</v>
      </c>
      <c r="F29" s="119">
        <f>F30+F31+F32+F33</f>
        <v>105787.3</v>
      </c>
      <c r="G29" s="119">
        <f t="shared" si="3"/>
        <v>0</v>
      </c>
      <c r="H29" s="119">
        <f t="shared" si="3"/>
        <v>21003.6</v>
      </c>
      <c r="I29" s="119">
        <f t="shared" si="3"/>
        <v>10000</v>
      </c>
      <c r="J29" s="119">
        <f t="shared" si="3"/>
        <v>0</v>
      </c>
      <c r="K29" s="32">
        <f t="shared" si="0"/>
        <v>234954.2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</row>
    <row r="30" spans="1:59" ht="27" customHeight="1">
      <c r="A30" s="24" t="s">
        <v>28</v>
      </c>
      <c r="B30" s="58" t="s">
        <v>99</v>
      </c>
      <c r="C30" s="41">
        <f>D30+E30+F30</f>
        <v>199407.7</v>
      </c>
      <c r="D30" s="33">
        <v>87737.8</v>
      </c>
      <c r="E30" s="33">
        <v>17340.4</v>
      </c>
      <c r="F30" s="33">
        <f>94179.5+150</f>
        <v>94329.5</v>
      </c>
      <c r="G30" s="26"/>
      <c r="H30" s="26">
        <f>8100+10000</f>
        <v>18100</v>
      </c>
      <c r="I30" s="26">
        <v>10000</v>
      </c>
      <c r="J30" s="26"/>
      <c r="K30" s="26">
        <f t="shared" si="0"/>
        <v>217507.7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</row>
    <row r="31" spans="1:59" ht="25.5">
      <c r="A31" s="24" t="s">
        <v>28</v>
      </c>
      <c r="B31" s="58" t="s">
        <v>100</v>
      </c>
      <c r="C31" s="41">
        <f>D31+E31+F31</f>
        <v>8269</v>
      </c>
      <c r="D31" s="33"/>
      <c r="E31" s="33"/>
      <c r="F31" s="33">
        <f>7269+1000</f>
        <v>8269</v>
      </c>
      <c r="G31" s="33"/>
      <c r="H31" s="33"/>
      <c r="I31" s="33"/>
      <c r="J31" s="33"/>
      <c r="K31" s="33">
        <f t="shared" si="0"/>
        <v>8269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1:59" ht="81" customHeight="1">
      <c r="A32" s="24" t="s">
        <v>26</v>
      </c>
      <c r="B32" s="58" t="s">
        <v>101</v>
      </c>
      <c r="C32" s="41">
        <f>D32+E32+F32</f>
        <v>5902.299999999999</v>
      </c>
      <c r="D32" s="33">
        <v>2564.5</v>
      </c>
      <c r="E32" s="33">
        <v>411.7</v>
      </c>
      <c r="F32" s="33">
        <v>2926.1</v>
      </c>
      <c r="G32" s="33"/>
      <c r="H32" s="33">
        <v>2903.6</v>
      </c>
      <c r="I32" s="33"/>
      <c r="J32" s="33"/>
      <c r="K32" s="33">
        <f t="shared" si="0"/>
        <v>8805.9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</row>
    <row r="33" spans="1:59" ht="18" customHeight="1">
      <c r="A33" s="24">
        <v>110201</v>
      </c>
      <c r="B33" s="58" t="s">
        <v>102</v>
      </c>
      <c r="C33" s="41">
        <f>D33+E33+F33</f>
        <v>371.59999999999997</v>
      </c>
      <c r="D33" s="33">
        <v>97.1</v>
      </c>
      <c r="E33" s="33">
        <v>11.8</v>
      </c>
      <c r="F33" s="33">
        <v>262.7</v>
      </c>
      <c r="G33" s="33"/>
      <c r="H33" s="33"/>
      <c r="I33" s="26"/>
      <c r="J33" s="26"/>
      <c r="K33" s="26">
        <f t="shared" si="0"/>
        <v>371.59999999999997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</row>
    <row r="34" spans="1:59" s="27" customFormat="1" ht="39" customHeight="1">
      <c r="A34" s="67"/>
      <c r="B34" s="166" t="s">
        <v>103</v>
      </c>
      <c r="C34" s="119">
        <f aca="true" t="shared" si="4" ref="C34:I34">C35+C36+C38+C39+C40+C41+C42</f>
        <v>44304.299999999996</v>
      </c>
      <c r="D34" s="119">
        <f t="shared" si="4"/>
        <v>13318.4</v>
      </c>
      <c r="E34" s="119">
        <f t="shared" si="4"/>
        <v>4522.9</v>
      </c>
      <c r="F34" s="119">
        <f t="shared" si="4"/>
        <v>26462.999999999996</v>
      </c>
      <c r="G34" s="119">
        <f t="shared" si="4"/>
        <v>0</v>
      </c>
      <c r="H34" s="119">
        <f t="shared" si="4"/>
        <v>6743.9</v>
      </c>
      <c r="I34" s="119">
        <f t="shared" si="4"/>
        <v>0</v>
      </c>
      <c r="J34" s="119" t="e">
        <f>J35+J36+J38+J39+J40+J41+J42+#REF!</f>
        <v>#REF!</v>
      </c>
      <c r="K34" s="32">
        <f>C34+H34</f>
        <v>51048.2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</row>
    <row r="35" spans="1:59" ht="29.25" customHeight="1">
      <c r="A35" s="24" t="s">
        <v>32</v>
      </c>
      <c r="B35" s="30" t="s">
        <v>33</v>
      </c>
      <c r="C35" s="41">
        <f>D35+E35+F35</f>
        <v>9.6</v>
      </c>
      <c r="D35" s="26"/>
      <c r="E35" s="26"/>
      <c r="F35" s="26">
        <v>9.6</v>
      </c>
      <c r="G35" s="26"/>
      <c r="H35" s="33"/>
      <c r="I35" s="26"/>
      <c r="J35" s="26"/>
      <c r="K35" s="26">
        <f t="shared" si="0"/>
        <v>9.6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59" ht="42" customHeight="1">
      <c r="A36" s="24" t="s">
        <v>34</v>
      </c>
      <c r="B36" s="30" t="s">
        <v>35</v>
      </c>
      <c r="C36" s="41">
        <f aca="true" t="shared" si="5" ref="C36:C44">D36+E36+F36</f>
        <v>783</v>
      </c>
      <c r="D36" s="26"/>
      <c r="E36" s="26"/>
      <c r="F36" s="26">
        <f>50+720+13</f>
        <v>783</v>
      </c>
      <c r="G36" s="26"/>
      <c r="H36" s="33">
        <v>205</v>
      </c>
      <c r="I36" s="26"/>
      <c r="J36" s="26"/>
      <c r="K36" s="26">
        <f t="shared" si="0"/>
        <v>988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</row>
    <row r="37" spans="1:59" ht="99" customHeight="1">
      <c r="A37" s="24"/>
      <c r="B37" s="60" t="s">
        <v>104</v>
      </c>
      <c r="C37" s="41">
        <f t="shared" si="5"/>
        <v>434.59999999999997</v>
      </c>
      <c r="D37" s="26">
        <v>155.7</v>
      </c>
      <c r="E37" s="26">
        <v>11</v>
      </c>
      <c r="F37" s="26">
        <v>267.9</v>
      </c>
      <c r="G37" s="26"/>
      <c r="H37" s="33"/>
      <c r="I37" s="26"/>
      <c r="J37" s="26"/>
      <c r="K37" s="26">
        <f t="shared" si="0"/>
        <v>434.59999999999997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</row>
    <row r="38" spans="1:59" ht="53.25" customHeight="1">
      <c r="A38" s="59" t="s">
        <v>36</v>
      </c>
      <c r="B38" s="30" t="s">
        <v>105</v>
      </c>
      <c r="C38" s="41">
        <f t="shared" si="5"/>
        <v>518.7</v>
      </c>
      <c r="D38" s="26"/>
      <c r="E38" s="26"/>
      <c r="F38" s="26">
        <v>518.7</v>
      </c>
      <c r="G38" s="26"/>
      <c r="H38" s="33"/>
      <c r="I38" s="26"/>
      <c r="J38" s="26"/>
      <c r="K38" s="26">
        <f t="shared" si="0"/>
        <v>518.7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</row>
    <row r="39" spans="1:59" ht="68.25" customHeight="1">
      <c r="A39" s="61" t="s">
        <v>106</v>
      </c>
      <c r="B39" s="30" t="s">
        <v>107</v>
      </c>
      <c r="C39" s="41">
        <f t="shared" si="5"/>
        <v>40470.7</v>
      </c>
      <c r="D39" s="26">
        <v>12567.6</v>
      </c>
      <c r="E39" s="26">
        <v>4454.5</v>
      </c>
      <c r="F39" s="26">
        <v>23448.6</v>
      </c>
      <c r="G39" s="26"/>
      <c r="H39" s="26">
        <v>6341.9</v>
      </c>
      <c r="I39" s="26"/>
      <c r="J39" s="26"/>
      <c r="K39" s="26">
        <f t="shared" si="0"/>
        <v>46812.6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</row>
    <row r="40" spans="1:59" ht="66" customHeight="1">
      <c r="A40" s="61" t="s">
        <v>44</v>
      </c>
      <c r="B40" s="30" t="s">
        <v>45</v>
      </c>
      <c r="C40" s="41">
        <f t="shared" si="5"/>
        <v>500</v>
      </c>
      <c r="D40" s="26"/>
      <c r="E40" s="26"/>
      <c r="F40" s="26">
        <v>500</v>
      </c>
      <c r="G40" s="26"/>
      <c r="H40" s="26"/>
      <c r="I40" s="26"/>
      <c r="J40" s="26"/>
      <c r="K40" s="26">
        <f t="shared" si="0"/>
        <v>500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</row>
    <row r="41" spans="1:59" ht="39.75" customHeight="1">
      <c r="A41" s="24" t="s">
        <v>46</v>
      </c>
      <c r="B41" s="58" t="s">
        <v>47</v>
      </c>
      <c r="C41" s="41">
        <f t="shared" si="5"/>
        <v>50.1</v>
      </c>
      <c r="D41" s="33"/>
      <c r="E41" s="33"/>
      <c r="F41" s="33">
        <v>50.1</v>
      </c>
      <c r="G41" s="33"/>
      <c r="H41" s="33"/>
      <c r="I41" s="26"/>
      <c r="J41" s="26"/>
      <c r="K41" s="26">
        <f t="shared" si="0"/>
        <v>50.1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</row>
    <row r="42" spans="1:59" ht="30" customHeight="1">
      <c r="A42" s="24" t="s">
        <v>48</v>
      </c>
      <c r="B42" s="30" t="s">
        <v>49</v>
      </c>
      <c r="C42" s="41">
        <f t="shared" si="5"/>
        <v>1972.1999999999998</v>
      </c>
      <c r="D42" s="33">
        <v>750.8</v>
      </c>
      <c r="E42" s="33">
        <v>68.4</v>
      </c>
      <c r="F42" s="33">
        <f>1153</f>
        <v>1153</v>
      </c>
      <c r="G42" s="33"/>
      <c r="H42" s="33">
        <v>197</v>
      </c>
      <c r="I42" s="26"/>
      <c r="J42" s="26"/>
      <c r="K42" s="26">
        <f t="shared" si="0"/>
        <v>2169.2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ht="27.75" customHeight="1">
      <c r="A43" s="67"/>
      <c r="B43" s="167" t="s">
        <v>108</v>
      </c>
      <c r="C43" s="119">
        <f>C44</f>
        <v>6148.7</v>
      </c>
      <c r="D43" s="119">
        <f aca="true" t="shared" si="6" ref="D43:J43">D44</f>
        <v>2096.7</v>
      </c>
      <c r="E43" s="119">
        <f t="shared" si="6"/>
        <v>669</v>
      </c>
      <c r="F43" s="119">
        <f t="shared" si="6"/>
        <v>3383</v>
      </c>
      <c r="G43" s="119">
        <f t="shared" si="6"/>
        <v>0</v>
      </c>
      <c r="H43" s="119">
        <f t="shared" si="6"/>
        <v>13.2</v>
      </c>
      <c r="I43" s="119">
        <f t="shared" si="6"/>
        <v>0</v>
      </c>
      <c r="J43" s="119">
        <f t="shared" si="6"/>
        <v>0</v>
      </c>
      <c r="K43" s="32">
        <f t="shared" si="0"/>
        <v>6161.9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ht="24.75" customHeight="1">
      <c r="A44" s="24" t="s">
        <v>50</v>
      </c>
      <c r="B44" s="58" t="s">
        <v>51</v>
      </c>
      <c r="C44" s="41">
        <f t="shared" si="5"/>
        <v>6148.7</v>
      </c>
      <c r="D44" s="33">
        <v>2096.7</v>
      </c>
      <c r="E44" s="33">
        <v>669</v>
      </c>
      <c r="F44" s="33">
        <v>3383</v>
      </c>
      <c r="G44" s="33"/>
      <c r="H44" s="33">
        <v>13.2</v>
      </c>
      <c r="I44" s="26"/>
      <c r="J44" s="26"/>
      <c r="K44" s="26">
        <f t="shared" si="0"/>
        <v>6161.9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11" ht="38.25" customHeight="1">
      <c r="A45" s="168"/>
      <c r="B45" s="167" t="s">
        <v>109</v>
      </c>
      <c r="C45" s="119">
        <f>C46</f>
        <v>1765.1</v>
      </c>
      <c r="D45" s="119">
        <f>D46</f>
        <v>277.5</v>
      </c>
      <c r="E45" s="119">
        <f>E46</f>
        <v>25</v>
      </c>
      <c r="F45" s="119">
        <f>F46</f>
        <v>1462.6</v>
      </c>
      <c r="G45" s="37"/>
      <c r="H45" s="37"/>
      <c r="I45" s="32"/>
      <c r="J45" s="32"/>
      <c r="K45" s="32">
        <f t="shared" si="0"/>
        <v>1765.1</v>
      </c>
    </row>
    <row r="46" spans="1:11" ht="52.5" customHeight="1">
      <c r="A46" s="61" t="s">
        <v>136</v>
      </c>
      <c r="B46" s="58" t="s">
        <v>110</v>
      </c>
      <c r="C46" s="41">
        <f>D46+E46+F46</f>
        <v>1765.1</v>
      </c>
      <c r="D46" s="33">
        <v>277.5</v>
      </c>
      <c r="E46" s="33">
        <v>25</v>
      </c>
      <c r="F46" s="33">
        <f>1212.6+250</f>
        <v>1462.6</v>
      </c>
      <c r="G46" s="33"/>
      <c r="H46" s="33"/>
      <c r="I46" s="26"/>
      <c r="J46" s="26"/>
      <c r="K46" s="26"/>
    </row>
    <row r="47" spans="1:59" s="27" customFormat="1" ht="29.25" customHeight="1">
      <c r="A47" s="67"/>
      <c r="B47" s="167" t="s">
        <v>111</v>
      </c>
      <c r="C47" s="119">
        <f>D47+E47+F47</f>
        <v>10000</v>
      </c>
      <c r="D47" s="37"/>
      <c r="E47" s="37"/>
      <c r="F47" s="37">
        <v>10000</v>
      </c>
      <c r="G47" s="37"/>
      <c r="H47" s="37"/>
      <c r="I47" s="32"/>
      <c r="J47" s="32"/>
      <c r="K47" s="32">
        <f t="shared" si="0"/>
        <v>10000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</row>
    <row r="48" spans="1:12" ht="24.75" customHeight="1">
      <c r="A48" s="28"/>
      <c r="B48" s="167" t="s">
        <v>112</v>
      </c>
      <c r="C48" s="119">
        <f aca="true" t="shared" si="7" ref="C48:H48">C49+C50+C51+C52+C53+C54+C55</f>
        <v>33447</v>
      </c>
      <c r="D48" s="119">
        <f t="shared" si="7"/>
        <v>6755.9</v>
      </c>
      <c r="E48" s="119">
        <f t="shared" si="7"/>
        <v>1035.1</v>
      </c>
      <c r="F48" s="119">
        <f t="shared" si="7"/>
        <v>25656.000000000004</v>
      </c>
      <c r="G48" s="119">
        <f t="shared" si="7"/>
        <v>0</v>
      </c>
      <c r="H48" s="119">
        <f t="shared" si="7"/>
        <v>731.6</v>
      </c>
      <c r="I48" s="37"/>
      <c r="J48" s="37"/>
      <c r="K48" s="32">
        <f t="shared" si="0"/>
        <v>34178.6</v>
      </c>
      <c r="L48" s="62"/>
    </row>
    <row r="49" spans="1:59" ht="70.5" customHeight="1">
      <c r="A49" s="24" t="s">
        <v>113</v>
      </c>
      <c r="B49" s="58" t="s">
        <v>114</v>
      </c>
      <c r="C49" s="41">
        <f>D49+E49+F49</f>
        <v>19152.9</v>
      </c>
      <c r="D49" s="33"/>
      <c r="E49" s="33"/>
      <c r="F49" s="33">
        <f>14572.9+4500+80</f>
        <v>19152.9</v>
      </c>
      <c r="G49" s="33"/>
      <c r="H49" s="33"/>
      <c r="I49" s="33"/>
      <c r="J49" s="26"/>
      <c r="K49" s="26">
        <f t="shared" si="0"/>
        <v>19152.9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</row>
    <row r="50" spans="1:59" ht="51.75" customHeight="1">
      <c r="A50" s="24" t="s">
        <v>115</v>
      </c>
      <c r="B50" s="58" t="s">
        <v>116</v>
      </c>
      <c r="C50" s="41">
        <f aca="true" t="shared" si="8" ref="C50:C55">D50+E50+F50</f>
        <v>5209.5</v>
      </c>
      <c r="D50" s="33">
        <v>1606.4</v>
      </c>
      <c r="E50" s="33">
        <v>406.4</v>
      </c>
      <c r="F50" s="33">
        <v>3196.7</v>
      </c>
      <c r="G50" s="33"/>
      <c r="H50" s="33">
        <v>465</v>
      </c>
      <c r="I50" s="26"/>
      <c r="J50" s="26"/>
      <c r="K50" s="26">
        <f t="shared" si="0"/>
        <v>5674.5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</row>
    <row r="51" spans="1:59" ht="61.5" customHeight="1">
      <c r="A51" s="63" t="s">
        <v>26</v>
      </c>
      <c r="B51" s="64" t="s">
        <v>117</v>
      </c>
      <c r="C51" s="41">
        <f t="shared" si="8"/>
        <v>8551.9</v>
      </c>
      <c r="D51" s="33">
        <v>5149.5</v>
      </c>
      <c r="E51" s="33">
        <v>628.7</v>
      </c>
      <c r="F51" s="33">
        <v>2773.7</v>
      </c>
      <c r="G51" s="33"/>
      <c r="H51" s="33">
        <v>266.6</v>
      </c>
      <c r="I51" s="26"/>
      <c r="J51" s="26"/>
      <c r="K51" s="26">
        <f t="shared" si="0"/>
        <v>8818.5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ht="30" customHeight="1">
      <c r="A52" s="65" t="s">
        <v>26</v>
      </c>
      <c r="B52" s="64" t="s">
        <v>118</v>
      </c>
      <c r="C52" s="41">
        <f t="shared" si="8"/>
        <v>12.2</v>
      </c>
      <c r="D52" s="33"/>
      <c r="E52" s="33"/>
      <c r="F52" s="33">
        <v>12.2</v>
      </c>
      <c r="G52" s="33"/>
      <c r="H52" s="33"/>
      <c r="I52" s="33"/>
      <c r="J52" s="33"/>
      <c r="K52" s="33">
        <f t="shared" si="0"/>
        <v>12.2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59" ht="53.25" customHeight="1">
      <c r="A53" s="24">
        <v>110300</v>
      </c>
      <c r="B53" s="58" t="s">
        <v>119</v>
      </c>
      <c r="C53" s="41">
        <f t="shared" si="8"/>
        <v>200</v>
      </c>
      <c r="D53" s="33"/>
      <c r="E53" s="33"/>
      <c r="F53" s="33">
        <v>200</v>
      </c>
      <c r="G53" s="33"/>
      <c r="H53" s="33"/>
      <c r="I53" s="26"/>
      <c r="J53" s="26"/>
      <c r="K53" s="26">
        <f t="shared" si="0"/>
        <v>200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</row>
    <row r="54" spans="1:59" ht="42" customHeight="1">
      <c r="A54" s="24">
        <v>120300</v>
      </c>
      <c r="B54" s="58" t="s">
        <v>120</v>
      </c>
      <c r="C54" s="41">
        <f t="shared" si="8"/>
        <v>65.9</v>
      </c>
      <c r="D54" s="33"/>
      <c r="E54" s="33"/>
      <c r="F54" s="33">
        <v>65.9</v>
      </c>
      <c r="G54" s="33"/>
      <c r="H54" s="33"/>
      <c r="I54" s="26"/>
      <c r="J54" s="26"/>
      <c r="K54" s="26">
        <f t="shared" si="0"/>
        <v>65.9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</row>
    <row r="55" spans="1:59" ht="45" customHeight="1">
      <c r="A55" s="24">
        <v>120300</v>
      </c>
      <c r="B55" s="58" t="s">
        <v>121</v>
      </c>
      <c r="C55" s="41">
        <f t="shared" si="8"/>
        <v>254.6</v>
      </c>
      <c r="D55" s="33"/>
      <c r="E55" s="33"/>
      <c r="F55" s="33">
        <v>254.6</v>
      </c>
      <c r="G55" s="33"/>
      <c r="H55" s="33"/>
      <c r="I55" s="26"/>
      <c r="J55" s="26"/>
      <c r="K55" s="26">
        <f>C55+H55</f>
        <v>254.6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</row>
    <row r="56" spans="1:59" s="27" customFormat="1" ht="25.5">
      <c r="A56" s="67"/>
      <c r="B56" s="167" t="s">
        <v>122</v>
      </c>
      <c r="C56" s="119">
        <f>C57+C58+C59</f>
        <v>4777.8</v>
      </c>
      <c r="D56" s="119">
        <f>D57+D58+D59</f>
        <v>0</v>
      </c>
      <c r="E56" s="119">
        <f>E57+E58+E59</f>
        <v>0</v>
      </c>
      <c r="F56" s="119">
        <f>F57+F58+F59</f>
        <v>4777.8</v>
      </c>
      <c r="G56" s="37"/>
      <c r="H56" s="37"/>
      <c r="I56" s="32"/>
      <c r="J56" s="32"/>
      <c r="K56" s="32">
        <f t="shared" si="0"/>
        <v>4777.8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</row>
    <row r="57" spans="1:59" ht="41.25" customHeight="1">
      <c r="A57" s="31">
        <v>180109</v>
      </c>
      <c r="B57" s="25" t="s">
        <v>66</v>
      </c>
      <c r="C57" s="41">
        <f>D57+E57+F57</f>
        <v>400</v>
      </c>
      <c r="D57" s="35"/>
      <c r="E57" s="35"/>
      <c r="F57" s="34">
        <v>400</v>
      </c>
      <c r="G57" s="33"/>
      <c r="H57" s="33"/>
      <c r="I57" s="26"/>
      <c r="J57" s="26"/>
      <c r="K57" s="26">
        <f t="shared" si="0"/>
        <v>400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</row>
    <row r="58" spans="1:59" ht="13.5" customHeight="1">
      <c r="A58" s="24">
        <v>120200</v>
      </c>
      <c r="B58" s="66" t="s">
        <v>123</v>
      </c>
      <c r="C58" s="41">
        <f>D58+E58+F58</f>
        <v>4200</v>
      </c>
      <c r="D58" s="33"/>
      <c r="E58" s="33"/>
      <c r="F58" s="33">
        <f>4200</f>
        <v>4200</v>
      </c>
      <c r="G58" s="33"/>
      <c r="H58" s="33"/>
      <c r="I58" s="26"/>
      <c r="J58" s="26"/>
      <c r="K58" s="26">
        <f t="shared" si="0"/>
        <v>4200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</row>
    <row r="59" spans="1:59" ht="22.5" customHeight="1">
      <c r="A59" s="24">
        <v>120300</v>
      </c>
      <c r="B59" s="58" t="s">
        <v>124</v>
      </c>
      <c r="C59" s="41">
        <f>D59+E59+F59</f>
        <v>177.8</v>
      </c>
      <c r="D59" s="33"/>
      <c r="E59" s="33"/>
      <c r="F59" s="33">
        <v>177.8</v>
      </c>
      <c r="G59" s="33"/>
      <c r="H59" s="33"/>
      <c r="I59" s="33"/>
      <c r="J59" s="33"/>
      <c r="K59" s="33">
        <f t="shared" si="0"/>
        <v>177.8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</row>
    <row r="60" spans="1:59" s="27" customFormat="1" ht="37.5" customHeight="1">
      <c r="A60" s="169"/>
      <c r="B60" s="167" t="s">
        <v>125</v>
      </c>
      <c r="C60" s="119">
        <f aca="true" t="shared" si="9" ref="C60:H60">C61+C62+C63</f>
        <v>19508.1</v>
      </c>
      <c r="D60" s="119">
        <f t="shared" si="9"/>
        <v>2467.7</v>
      </c>
      <c r="E60" s="119">
        <f t="shared" si="9"/>
        <v>166.5</v>
      </c>
      <c r="F60" s="119">
        <f t="shared" si="9"/>
        <v>16873.899999999998</v>
      </c>
      <c r="G60" s="119">
        <f t="shared" si="9"/>
        <v>0</v>
      </c>
      <c r="H60" s="119">
        <f t="shared" si="9"/>
        <v>3</v>
      </c>
      <c r="I60" s="37"/>
      <c r="J60" s="37"/>
      <c r="K60" s="32">
        <f>C60+H60</f>
        <v>19511.1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</row>
    <row r="61" spans="1:59" ht="51.75" customHeight="1">
      <c r="A61" s="24">
        <v>130000</v>
      </c>
      <c r="B61" s="58" t="s">
        <v>126</v>
      </c>
      <c r="C61" s="41">
        <f>D61+E61+F61</f>
        <v>15590.8</v>
      </c>
      <c r="D61" s="33">
        <v>1414.6</v>
      </c>
      <c r="E61" s="33">
        <v>20.7</v>
      </c>
      <c r="F61" s="33">
        <v>14155.5</v>
      </c>
      <c r="G61" s="33"/>
      <c r="H61" s="33"/>
      <c r="I61" s="26"/>
      <c r="J61" s="26"/>
      <c r="K61" s="26">
        <f>C61+H61</f>
        <v>15590.8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</row>
    <row r="62" spans="1:59" ht="25.5" customHeight="1">
      <c r="A62" s="59" t="s">
        <v>256</v>
      </c>
      <c r="B62" s="58" t="s">
        <v>127</v>
      </c>
      <c r="C62" s="41">
        <f>D62+E62+F62</f>
        <v>3550.2</v>
      </c>
      <c r="D62" s="33">
        <v>884.1</v>
      </c>
      <c r="E62" s="33">
        <v>129</v>
      </c>
      <c r="F62" s="33">
        <v>2537.1</v>
      </c>
      <c r="G62" s="33"/>
      <c r="H62" s="33"/>
      <c r="I62" s="26"/>
      <c r="J62" s="26"/>
      <c r="K62" s="26">
        <f t="shared" si="0"/>
        <v>3550.2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</row>
    <row r="63" spans="1:59" ht="25.5" customHeight="1">
      <c r="A63" s="24" t="s">
        <v>28</v>
      </c>
      <c r="B63" s="180" t="s">
        <v>128</v>
      </c>
      <c r="C63" s="41">
        <f>D63+E63+F63</f>
        <v>367.1</v>
      </c>
      <c r="D63" s="33">
        <v>169</v>
      </c>
      <c r="E63" s="33">
        <v>16.8</v>
      </c>
      <c r="F63" s="33">
        <v>181.3</v>
      </c>
      <c r="G63" s="33"/>
      <c r="H63" s="33">
        <v>3</v>
      </c>
      <c r="I63" s="26"/>
      <c r="J63" s="26"/>
      <c r="K63" s="26">
        <f t="shared" si="0"/>
        <v>370.1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</row>
    <row r="64" spans="1:59" s="27" customFormat="1" ht="69" customHeight="1">
      <c r="A64" s="67"/>
      <c r="B64" s="170" t="s">
        <v>252</v>
      </c>
      <c r="C64" s="119">
        <f>C65</f>
        <v>1800</v>
      </c>
      <c r="D64" s="119">
        <f>D65</f>
        <v>0</v>
      </c>
      <c r="E64" s="119">
        <f>E65</f>
        <v>0</v>
      </c>
      <c r="F64" s="119">
        <f>F65</f>
        <v>1800</v>
      </c>
      <c r="G64" s="37"/>
      <c r="H64" s="37"/>
      <c r="I64" s="32"/>
      <c r="J64" s="32"/>
      <c r="K64" s="32">
        <f t="shared" si="0"/>
        <v>1800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</row>
    <row r="65" spans="1:59" s="27" customFormat="1" ht="78" customHeight="1">
      <c r="A65" s="24">
        <v>210000</v>
      </c>
      <c r="B65" s="181" t="s">
        <v>255</v>
      </c>
      <c r="C65" s="119">
        <f>D65+E65+F65</f>
        <v>1800</v>
      </c>
      <c r="D65" s="37"/>
      <c r="E65" s="37"/>
      <c r="F65" s="37">
        <v>1800</v>
      </c>
      <c r="G65" s="37"/>
      <c r="H65" s="37"/>
      <c r="I65" s="32"/>
      <c r="J65" s="32"/>
      <c r="K65" s="32">
        <f t="shared" si="0"/>
        <v>1800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</row>
    <row r="66" spans="1:59" s="27" customFormat="1" ht="27" customHeight="1">
      <c r="A66" s="67"/>
      <c r="B66" s="170" t="s">
        <v>129</v>
      </c>
      <c r="C66" s="119">
        <f>C67</f>
        <v>200</v>
      </c>
      <c r="D66" s="119">
        <f>D67</f>
        <v>0</v>
      </c>
      <c r="E66" s="119">
        <f>E67</f>
        <v>0</v>
      </c>
      <c r="F66" s="119">
        <v>200</v>
      </c>
      <c r="G66" s="37"/>
      <c r="H66" s="37"/>
      <c r="I66" s="32"/>
      <c r="J66" s="32"/>
      <c r="K66" s="32">
        <f t="shared" si="0"/>
        <v>200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</row>
    <row r="67" spans="1:59" s="27" customFormat="1" ht="30" customHeight="1">
      <c r="A67" s="31">
        <v>180404</v>
      </c>
      <c r="B67" s="30" t="s">
        <v>67</v>
      </c>
      <c r="C67" s="41">
        <f>D67+E67+F67</f>
        <v>200</v>
      </c>
      <c r="D67" s="33"/>
      <c r="E67" s="33"/>
      <c r="F67" s="33">
        <v>200</v>
      </c>
      <c r="G67" s="33"/>
      <c r="H67" s="33"/>
      <c r="I67" s="26"/>
      <c r="J67" s="26"/>
      <c r="K67" s="26">
        <f t="shared" si="0"/>
        <v>200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</row>
    <row r="68" spans="1:59" s="27" customFormat="1" ht="44.25" customHeight="1">
      <c r="A68" s="31"/>
      <c r="B68" s="165" t="s">
        <v>253</v>
      </c>
      <c r="C68" s="119">
        <f>C69</f>
        <v>390</v>
      </c>
      <c r="D68" s="119">
        <f>D69</f>
        <v>0</v>
      </c>
      <c r="E68" s="119">
        <f>E69</f>
        <v>0</v>
      </c>
      <c r="F68" s="119">
        <f>F69</f>
        <v>390</v>
      </c>
      <c r="G68" s="33"/>
      <c r="H68" s="33"/>
      <c r="I68" s="26"/>
      <c r="J68" s="26"/>
      <c r="K68" s="32">
        <f t="shared" si="0"/>
        <v>390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</row>
    <row r="69" spans="1:59" s="27" customFormat="1" ht="41.25" customHeight="1">
      <c r="A69" s="55">
        <v>180109</v>
      </c>
      <c r="B69" s="30" t="s">
        <v>66</v>
      </c>
      <c r="C69" s="41">
        <f>D69+E69+F69</f>
        <v>390</v>
      </c>
      <c r="D69" s="33"/>
      <c r="E69" s="33"/>
      <c r="F69" s="33">
        <v>390</v>
      </c>
      <c r="G69" s="33"/>
      <c r="H69" s="33"/>
      <c r="I69" s="26"/>
      <c r="J69" s="26"/>
      <c r="K69" s="26">
        <f t="shared" si="0"/>
        <v>390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</row>
    <row r="70" spans="1:59" s="27" customFormat="1" ht="27.75" customHeight="1">
      <c r="A70" s="67"/>
      <c r="B70" s="167" t="s">
        <v>130</v>
      </c>
      <c r="C70" s="119">
        <f aca="true" t="shared" si="10" ref="C70:I70">C71+C72+C73+C74+C75+C76+C77+C78+C79+C80+C81</f>
        <v>208463.7</v>
      </c>
      <c r="D70" s="119">
        <f t="shared" si="10"/>
        <v>0</v>
      </c>
      <c r="E70" s="119">
        <f t="shared" si="10"/>
        <v>0</v>
      </c>
      <c r="F70" s="119">
        <f t="shared" si="10"/>
        <v>208463.7</v>
      </c>
      <c r="G70" s="119">
        <f t="shared" si="10"/>
        <v>0</v>
      </c>
      <c r="H70" s="119">
        <f t="shared" si="10"/>
        <v>107418.1</v>
      </c>
      <c r="I70" s="119">
        <f t="shared" si="10"/>
        <v>31032.7</v>
      </c>
      <c r="J70" s="119" t="e">
        <f>J71+J72+J73+J74+J75+J76+#REF!+J77+J78+J79+J80+J81</f>
        <v>#REF!</v>
      </c>
      <c r="K70" s="37">
        <f t="shared" si="0"/>
        <v>315881.80000000005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59" ht="29.25" customHeight="1">
      <c r="A71" s="24" t="s">
        <v>24</v>
      </c>
      <c r="B71" s="28" t="s">
        <v>25</v>
      </c>
      <c r="C71" s="41">
        <f>D71+E71+F71</f>
        <v>4200</v>
      </c>
      <c r="D71" s="26"/>
      <c r="E71" s="26"/>
      <c r="F71" s="26">
        <v>4200</v>
      </c>
      <c r="G71" s="26"/>
      <c r="H71" s="175">
        <v>1000</v>
      </c>
      <c r="I71" s="26">
        <v>1000</v>
      </c>
      <c r="J71" s="26"/>
      <c r="K71" s="26">
        <f>C71+H71</f>
        <v>5200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59" ht="17.25" customHeight="1">
      <c r="A72" s="24">
        <v>150100</v>
      </c>
      <c r="B72" s="25" t="s">
        <v>63</v>
      </c>
      <c r="C72" s="41">
        <f aca="true" t="shared" si="11" ref="C72:C81">D72+E72+F72</f>
        <v>0</v>
      </c>
      <c r="D72" s="33"/>
      <c r="E72" s="33"/>
      <c r="F72" s="33"/>
      <c r="G72" s="33"/>
      <c r="H72" s="33">
        <f>12000+340+6692.7+11000</f>
        <v>30032.7</v>
      </c>
      <c r="I72" s="26">
        <v>30032.7</v>
      </c>
      <c r="J72" s="26"/>
      <c r="K72" s="26">
        <f t="shared" si="0"/>
        <v>30032.7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ht="66" customHeight="1">
      <c r="A73" s="24">
        <v>170703</v>
      </c>
      <c r="B73" s="25" t="s">
        <v>65</v>
      </c>
      <c r="C73" s="41">
        <f t="shared" si="11"/>
        <v>0</v>
      </c>
      <c r="D73" s="33"/>
      <c r="E73" s="33"/>
      <c r="F73" s="33"/>
      <c r="G73" s="33"/>
      <c r="H73" s="33">
        <v>29400</v>
      </c>
      <c r="I73" s="26"/>
      <c r="J73" s="26"/>
      <c r="K73" s="26">
        <f t="shared" si="0"/>
        <v>29400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59" ht="27" customHeight="1">
      <c r="A74" s="24" t="s">
        <v>131</v>
      </c>
      <c r="B74" s="25" t="s">
        <v>132</v>
      </c>
      <c r="C74" s="41">
        <f t="shared" si="11"/>
        <v>0</v>
      </c>
      <c r="D74" s="33"/>
      <c r="E74" s="33"/>
      <c r="F74" s="33"/>
      <c r="G74" s="33"/>
      <c r="H74" s="33">
        <v>665.4</v>
      </c>
      <c r="I74" s="26"/>
      <c r="J74" s="26"/>
      <c r="K74" s="26">
        <f>C74+H74</f>
        <v>665.4</v>
      </c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59" ht="12.75">
      <c r="A75" s="40">
        <v>230000</v>
      </c>
      <c r="B75" s="30" t="s">
        <v>68</v>
      </c>
      <c r="C75" s="41">
        <f t="shared" si="11"/>
        <v>0.1</v>
      </c>
      <c r="D75" s="26"/>
      <c r="E75" s="26"/>
      <c r="F75" s="26">
        <v>0.1</v>
      </c>
      <c r="G75" s="26"/>
      <c r="H75" s="26"/>
      <c r="I75" s="26"/>
      <c r="J75" s="26"/>
      <c r="K75" s="26">
        <f t="shared" si="0"/>
        <v>0.1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59" ht="27" customHeight="1">
      <c r="A76" s="40" t="s">
        <v>133</v>
      </c>
      <c r="B76" s="30" t="s">
        <v>134</v>
      </c>
      <c r="C76" s="41">
        <f t="shared" si="11"/>
        <v>0</v>
      </c>
      <c r="D76" s="26"/>
      <c r="E76" s="26"/>
      <c r="F76" s="26"/>
      <c r="G76" s="26"/>
      <c r="H76" s="33">
        <v>46320</v>
      </c>
      <c r="I76" s="26"/>
      <c r="J76" s="26"/>
      <c r="K76" s="26">
        <f t="shared" si="0"/>
        <v>46320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59" ht="12.75">
      <c r="A77" s="24">
        <v>250102</v>
      </c>
      <c r="B77" s="58" t="s">
        <v>72</v>
      </c>
      <c r="C77" s="41">
        <f t="shared" si="11"/>
        <v>4000</v>
      </c>
      <c r="D77" s="33"/>
      <c r="E77" s="33"/>
      <c r="F77" s="33">
        <v>4000</v>
      </c>
      <c r="G77" s="33"/>
      <c r="H77" s="33"/>
      <c r="I77" s="26"/>
      <c r="J77" s="26"/>
      <c r="K77" s="26">
        <f t="shared" si="0"/>
        <v>4000</v>
      </c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59" ht="38.25">
      <c r="A78" s="40">
        <v>250306</v>
      </c>
      <c r="B78" s="30" t="s">
        <v>135</v>
      </c>
      <c r="C78" s="41">
        <f t="shared" si="11"/>
        <v>60032.7</v>
      </c>
      <c r="D78" s="33"/>
      <c r="E78" s="33"/>
      <c r="F78" s="26">
        <f>48032.7+12000</f>
        <v>60032.7</v>
      </c>
      <c r="G78" s="26"/>
      <c r="H78" s="26"/>
      <c r="I78" s="26"/>
      <c r="J78" s="26"/>
      <c r="K78" s="26">
        <f t="shared" si="0"/>
        <v>60032.7</v>
      </c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59" ht="105.75" customHeight="1">
      <c r="A79" s="40">
        <v>250313</v>
      </c>
      <c r="B79" s="135" t="s">
        <v>78</v>
      </c>
      <c r="C79" s="41">
        <f t="shared" si="11"/>
        <v>21892.9</v>
      </c>
      <c r="D79" s="33"/>
      <c r="E79" s="33"/>
      <c r="F79" s="26">
        <v>21892.9</v>
      </c>
      <c r="G79" s="26"/>
      <c r="H79" s="26"/>
      <c r="I79" s="26"/>
      <c r="J79" s="26"/>
      <c r="K79" s="26">
        <f>C79+H79</f>
        <v>21892.9</v>
      </c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ht="25.5">
      <c r="A80" s="40">
        <v>250301</v>
      </c>
      <c r="B80" s="58" t="s">
        <v>79</v>
      </c>
      <c r="C80" s="41">
        <f t="shared" si="11"/>
        <v>14715</v>
      </c>
      <c r="D80" s="26"/>
      <c r="E80" s="26"/>
      <c r="F80" s="26">
        <v>14715</v>
      </c>
      <c r="G80" s="26"/>
      <c r="H80" s="26"/>
      <c r="I80" s="26"/>
      <c r="J80" s="26"/>
      <c r="K80" s="26">
        <f>C80+H80</f>
        <v>14715</v>
      </c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38.25">
      <c r="A81" s="24" t="s">
        <v>137</v>
      </c>
      <c r="B81" s="30" t="s">
        <v>138</v>
      </c>
      <c r="C81" s="41">
        <f t="shared" si="11"/>
        <v>103623</v>
      </c>
      <c r="D81" s="26"/>
      <c r="E81" s="26"/>
      <c r="F81" s="26">
        <v>103623</v>
      </c>
      <c r="G81" s="26"/>
      <c r="H81" s="26"/>
      <c r="I81" s="26"/>
      <c r="J81" s="26"/>
      <c r="K81" s="26">
        <f>C81+H81</f>
        <v>103623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s="27" customFormat="1" ht="14.25" customHeight="1">
      <c r="A82" s="67"/>
      <c r="B82" s="68" t="s">
        <v>80</v>
      </c>
      <c r="C82" s="37">
        <f>C15+C24+C29+C34+C43+C45+C47+C48+C56+C60+C64+C66+C70+C68</f>
        <v>630863.7</v>
      </c>
      <c r="D82" s="37">
        <f>D15+D24+D29+D34+D43+D45+D47+D48+D56+D60+D64+D66+D70</f>
        <v>149042.1</v>
      </c>
      <c r="E82" s="37">
        <f>E15+E24+E29+E34+E43+E45+E47+E48+E56+E60+E64+E66+E70</f>
        <v>33618.700000000004</v>
      </c>
      <c r="F82" s="37">
        <f>F15+F24+F29+F34+F43+F45+F47+F48+F56+F60+F64+F66+F70+F68</f>
        <v>448202.9</v>
      </c>
      <c r="G82" s="37">
        <f>G15+G24+G29+G34+G43+G45+G47+G48+G56+G60+G64+G66+G70</f>
        <v>0</v>
      </c>
      <c r="H82" s="37">
        <f>H15+H24+H29+H34+H43+H45+H47+H48+H56+H60+H64+H66+H70</f>
        <v>156805.2</v>
      </c>
      <c r="I82" s="37">
        <f>I15+I24+I29+I34+I43+I45+I47+I56+I60+I64+I66+I70</f>
        <v>61032.7</v>
      </c>
      <c r="J82" s="37"/>
      <c r="K82" s="37">
        <f>K15+K24+K29+K34+K43+K45+K47+K48+K56+K60+K64+K66+K70+K68</f>
        <v>787668.9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s="10" customFormat="1" ht="12.75">
      <c r="A83" s="69"/>
      <c r="B83" s="70"/>
      <c r="C83" s="77"/>
      <c r="D83" s="77"/>
      <c r="E83" s="77"/>
      <c r="F83" s="77"/>
      <c r="G83" s="77"/>
      <c r="H83" s="77"/>
      <c r="I83" s="77"/>
      <c r="J83" s="77"/>
      <c r="K83" s="77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3:11" ht="12.75">
      <c r="C84" s="75">
        <f>C82-'№2'!C60</f>
        <v>-1100</v>
      </c>
      <c r="D84" s="75">
        <f>D82-'№2'!D60</f>
        <v>0</v>
      </c>
      <c r="E84" s="75">
        <f>E82-'№2'!E60</f>
        <v>0</v>
      </c>
      <c r="F84" s="75">
        <f>F82-'№2'!F60</f>
        <v>-1100</v>
      </c>
      <c r="G84" s="76"/>
      <c r="H84" s="76">
        <f>H82-'№2'!H60</f>
        <v>7158.200000000041</v>
      </c>
      <c r="I84" s="76">
        <f>I82-'№2'!I60</f>
        <v>-900</v>
      </c>
      <c r="J84" s="76"/>
      <c r="K84" s="76">
        <f>K82-'№2'!K60</f>
        <v>6058.20000000007</v>
      </c>
    </row>
    <row r="85" spans="3:11" ht="12.75">
      <c r="C85" s="72"/>
      <c r="D85" s="72"/>
      <c r="E85" s="72"/>
      <c r="F85" s="72"/>
      <c r="G85" s="72"/>
      <c r="H85" s="72"/>
      <c r="I85" s="72"/>
      <c r="J85" s="72"/>
      <c r="K85" s="72"/>
    </row>
    <row r="86" ht="12.75">
      <c r="C86" s="48"/>
    </row>
    <row r="87" spans="3:11" ht="12.75">
      <c r="C87" s="72"/>
      <c r="D87" s="73" t="s">
        <v>82</v>
      </c>
      <c r="E87" s="73"/>
      <c r="F87" s="73"/>
      <c r="G87" s="73"/>
      <c r="H87" s="72"/>
      <c r="I87" s="73"/>
      <c r="K87" s="72"/>
    </row>
    <row r="88" spans="3:11" ht="12.75">
      <c r="C88" s="72"/>
      <c r="H88" s="45"/>
      <c r="K88" s="45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  <row r="111" ht="12.75">
      <c r="C111" s="48"/>
    </row>
    <row r="112" ht="12.75">
      <c r="C112" s="48"/>
    </row>
    <row r="113" ht="12.75">
      <c r="C113" s="48"/>
    </row>
    <row r="114" ht="12.75">
      <c r="C114" s="48"/>
    </row>
    <row r="115" ht="12.75">
      <c r="C115" s="48"/>
    </row>
    <row r="116" ht="12.75">
      <c r="C116" s="48"/>
    </row>
    <row r="117" ht="12.75">
      <c r="C117" s="48"/>
    </row>
    <row r="118" ht="12.75">
      <c r="C118" s="48"/>
    </row>
    <row r="119" ht="12.75">
      <c r="C119" s="48"/>
    </row>
    <row r="120" ht="12.75">
      <c r="C120" s="48"/>
    </row>
    <row r="121" ht="12.75">
      <c r="C121" s="48"/>
    </row>
    <row r="122" ht="12.75">
      <c r="C122" s="48"/>
    </row>
    <row r="123" ht="12.75">
      <c r="C123" s="48"/>
    </row>
    <row r="124" ht="12.75">
      <c r="C124" s="48"/>
    </row>
    <row r="125" ht="12.75">
      <c r="C125" s="48"/>
    </row>
    <row r="126" ht="12.75">
      <c r="C126" s="48"/>
    </row>
    <row r="127" ht="12.75">
      <c r="C127" s="48"/>
    </row>
    <row r="128" ht="12.75">
      <c r="C128" s="48"/>
    </row>
    <row r="129" ht="12.75">
      <c r="C129" s="48"/>
    </row>
    <row r="130" ht="12.75">
      <c r="C130" s="48"/>
    </row>
    <row r="131" ht="12.75">
      <c r="C131" s="48"/>
    </row>
    <row r="132" ht="12.75">
      <c r="C132" s="48"/>
    </row>
    <row r="133" ht="12.75">
      <c r="C133" s="48"/>
    </row>
    <row r="134" ht="12.75">
      <c r="C134" s="48"/>
    </row>
    <row r="135" ht="12.75">
      <c r="C135" s="48"/>
    </row>
    <row r="136" ht="12.75">
      <c r="C136" s="48"/>
    </row>
    <row r="137" ht="12.75">
      <c r="C137" s="48"/>
    </row>
    <row r="138" ht="12.75">
      <c r="C138" s="48"/>
    </row>
    <row r="139" ht="12.75">
      <c r="C139" s="48"/>
    </row>
    <row r="140" ht="12.75">
      <c r="C140" s="48"/>
    </row>
    <row r="141" ht="12.75">
      <c r="C141" s="48"/>
    </row>
    <row r="142" ht="12.75">
      <c r="C142" s="48"/>
    </row>
    <row r="143" ht="12.75">
      <c r="C143" s="48"/>
    </row>
    <row r="144" ht="12.75">
      <c r="C144" s="48"/>
    </row>
    <row r="145" ht="12.75">
      <c r="C145" s="48"/>
    </row>
    <row r="146" ht="12.75">
      <c r="C146" s="48"/>
    </row>
    <row r="147" ht="12.75">
      <c r="C147" s="48"/>
    </row>
    <row r="148" ht="12.75">
      <c r="C148" s="48"/>
    </row>
    <row r="149" ht="12.75">
      <c r="C149" s="48"/>
    </row>
    <row r="150" ht="12.75">
      <c r="C150" s="48"/>
    </row>
    <row r="151" ht="12.75">
      <c r="C151" s="48"/>
    </row>
    <row r="152" ht="12.75">
      <c r="C152" s="48"/>
    </row>
    <row r="153" ht="12.75">
      <c r="C153" s="48"/>
    </row>
    <row r="154" ht="12.75">
      <c r="C154" s="48"/>
    </row>
    <row r="155" ht="12.75">
      <c r="C155" s="48"/>
    </row>
    <row r="156" ht="12.75">
      <c r="C156" s="48"/>
    </row>
    <row r="157" ht="12.75">
      <c r="C157" s="48"/>
    </row>
    <row r="158" ht="12.75">
      <c r="C158" s="48"/>
    </row>
    <row r="159" ht="12.75">
      <c r="C159" s="48"/>
    </row>
    <row r="160" ht="12.75">
      <c r="C160" s="48"/>
    </row>
    <row r="161" ht="12.75">
      <c r="C161" s="48"/>
    </row>
    <row r="162" ht="12.75">
      <c r="C162" s="48"/>
    </row>
    <row r="163" ht="12.75">
      <c r="C163" s="48"/>
    </row>
    <row r="164" ht="12.75">
      <c r="C164" s="48"/>
    </row>
    <row r="165" ht="12.75">
      <c r="C165" s="48"/>
    </row>
    <row r="166" ht="12.75">
      <c r="C166" s="48"/>
    </row>
    <row r="167" ht="12.75">
      <c r="C167" s="48"/>
    </row>
    <row r="168" ht="12.75">
      <c r="C168" s="48"/>
    </row>
    <row r="169" ht="12.75">
      <c r="C169" s="48"/>
    </row>
    <row r="170" ht="12.75">
      <c r="C170" s="48"/>
    </row>
    <row r="171" ht="12.75">
      <c r="C171" s="48"/>
    </row>
    <row r="172" ht="12.75">
      <c r="C172" s="48"/>
    </row>
    <row r="173" ht="12.75">
      <c r="C173" s="48"/>
    </row>
    <row r="174" ht="12.75">
      <c r="C174" s="48"/>
    </row>
    <row r="175" ht="12.75">
      <c r="C175" s="48"/>
    </row>
    <row r="176" ht="12.75">
      <c r="C176" s="48"/>
    </row>
    <row r="177" ht="12.75">
      <c r="C177" s="48"/>
    </row>
    <row r="178" ht="12.75">
      <c r="C178" s="48"/>
    </row>
    <row r="179" ht="12.75">
      <c r="C179" s="48"/>
    </row>
    <row r="180" ht="12.75">
      <c r="C180" s="48"/>
    </row>
    <row r="181" ht="12.75">
      <c r="C181" s="48"/>
    </row>
    <row r="182" ht="12.75">
      <c r="C182" s="48"/>
    </row>
    <row r="183" ht="12.75">
      <c r="C183" s="48"/>
    </row>
    <row r="184" ht="12.75">
      <c r="C184" s="48"/>
    </row>
    <row r="185" ht="12.75">
      <c r="C185" s="48"/>
    </row>
    <row r="186" ht="12.75">
      <c r="C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</sheetData>
  <mergeCells count="15">
    <mergeCell ref="J12:J13"/>
    <mergeCell ref="F1:K1"/>
    <mergeCell ref="H4:K4"/>
    <mergeCell ref="H6:K6"/>
    <mergeCell ref="A8:K8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  <mergeCell ref="H12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adem</cp:lastModifiedBy>
  <cp:lastPrinted>2003-12-15T13:38:11Z</cp:lastPrinted>
  <dcterms:created xsi:type="dcterms:W3CDTF">2003-12-10T21:35:36Z</dcterms:created>
  <dcterms:modified xsi:type="dcterms:W3CDTF">2003-12-15T16:02:15Z</dcterms:modified>
  <cp:category/>
  <cp:version/>
  <cp:contentType/>
  <cp:contentStatus/>
</cp:coreProperties>
</file>