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90" windowWidth="11280" windowHeight="6885" activeTab="4"/>
  </bookViews>
  <sheets>
    <sheet name="№1" sheetId="1" r:id="rId1"/>
    <sheet name="№2П" sheetId="2" r:id="rId2"/>
    <sheet name="№3П" sheetId="3" r:id="rId3"/>
    <sheet name="№4" sheetId="4" r:id="rId4"/>
    <sheet name="№5" sheetId="5" r:id="rId5"/>
  </sheets>
  <externalReferences>
    <externalReference r:id="rId8"/>
  </externalReferences>
  <definedNames>
    <definedName name="_xlnm.Print_Titles" localSheetId="3">'№4'!$A:$A</definedName>
    <definedName name="_xlnm.Print_Area" localSheetId="0">'№1'!$A$1:$F$84</definedName>
    <definedName name="_xlnm.Print_Area" localSheetId="1">'№2П'!$A$1:$K$175</definedName>
    <definedName name="_xlnm.Print_Area" localSheetId="2">'№3П'!$A$1:$K$235</definedName>
    <definedName name="_xlnm.Print_Area" localSheetId="3">'№4'!$A$1:$AM$59</definedName>
    <definedName name="_xlnm.Print_Area" localSheetId="4">'№5'!$A$1:$K$163</definedName>
  </definedNames>
  <calcPr fullCalcOnLoad="1" fullPrecision="0"/>
</workbook>
</file>

<file path=xl/sharedStrings.xml><?xml version="1.0" encoding="utf-8"?>
<sst xmlns="http://schemas.openxmlformats.org/spreadsheetml/2006/main" count="1257" uniqueCount="645">
  <si>
    <t>В С Е Г О расходов (с трансфертами)</t>
  </si>
  <si>
    <t>КРЕДИТОВАНИЕ</t>
  </si>
  <si>
    <t>ИТОГО расходов (с трансфертами и кредитованием):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</si>
  <si>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</si>
  <si>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</si>
  <si>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</si>
  <si>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 конец периода</t>
  </si>
  <si>
    <t>Доходы</t>
  </si>
  <si>
    <t>разница</t>
  </si>
  <si>
    <t>Финансовая поддержка общественных организаций инвалидов и ветеранов</t>
  </si>
  <si>
    <t>091212</t>
  </si>
  <si>
    <t>090700</t>
  </si>
  <si>
    <t>Приюты для несовершеннолетних</t>
  </si>
  <si>
    <t>Жилищно-коммунальное хозяйство</t>
  </si>
  <si>
    <t>Кинематография</t>
  </si>
  <si>
    <t>Средства массовой информации</t>
  </si>
  <si>
    <t>Периодические издания (газеты и журналы)</t>
  </si>
  <si>
    <t>Книгоиздательство</t>
  </si>
  <si>
    <t>Физкультура и спорт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</si>
  <si>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</si>
  <si>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</si>
  <si>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</si>
  <si>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>Проведение выборов  депутатов местных советов и сельских, поселковых, городских голов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</si>
  <si>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</si>
  <si>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</si>
  <si>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</si>
  <si>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Обслуживание долга</t>
  </si>
  <si>
    <t>Целевые фонды</t>
  </si>
  <si>
    <t xml:space="preserve"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 находящихся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 </t>
  </si>
  <si>
    <t xml:space="preserve">Жилищное строительство и приобретение жилья военнослужащим и лицам рядового и руководящего состава, в том числе уволенным в запас или отставку по состоянию здоровья, возрасту,выслугой лет и в связи с сокращением штатов, находящихся на квартирном учете по месту проживания, членам семей из числа этих лиц, которые погибли во время исполнения ими служебных обязанностей, а также участникам боевых действий в Афганистане и военных конфликтов </t>
  </si>
  <si>
    <t xml:space="preserve">Жилищное строительство и приобретение жилья военнослужащим и лицам рядового и руководящего состава , в том числе уволенным в запас или отставку по состоянию здоровья, возрасту,выслугой лет и в связи с сокращением штатов, находящихся на квартирном учете по месту проживания, членам семей из числа этих лиц, которые погибли во время исполнения ими служебных обязанностей, а также участникам боевых действий в Афганистане и военных конфликтов </t>
  </si>
  <si>
    <t>Программа информатизации Донецкой области на 2006-2007 годы</t>
  </si>
  <si>
    <t xml:space="preserve">Программа энергосбережения Донецкой области на 2006-2010 годы </t>
  </si>
  <si>
    <t xml:space="preserve">Субвенция из государственного бюджета местным бюджетам на социально-экономическое развитие регионов,выполнение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 и на выполнение инвестиционных проектов, в том числе на капитальный ремонт сельских школ, на развитие и реконструкцию централизованных систем водоснабжения и водоотведения, на внедрение мероприятий, направленных на уменьшение затрат на производство, передачу и потребление тепловой энергии   </t>
  </si>
  <si>
    <t xml:space="preserve">на социально-экономическое развитие регионов,выполнение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 и на выполнение инвестиционных проектов, в том числе на капитальный ремонт сельских школ, на развитие и реконструкцию централизованных систем водоснабжения и водоотведение, на внедрение мероприятий, направленных на уменьшение затрат на производство, передачу и потребление тепловой энергии 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</si>
  <si>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</si>
  <si>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</si>
  <si>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</si>
  <si>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 xml:space="preserve">Прочие расходы  </t>
  </si>
  <si>
    <t>И Т О Г О   Р А С Х О Д О В:</t>
  </si>
  <si>
    <t>Служба по делам несовершеннолетних облгосадминистрации</t>
  </si>
  <si>
    <t>Главное управление капитального строительства облгосадминистрации</t>
  </si>
  <si>
    <t>Предоставление бюджетных ссуд субъектам предпринимательской деятельности (в рамках Комплексной программы развития села и агропромышленного комплекса в Донецкой области на 2006-2010 годы)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</si>
  <si>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 (специальный фонд)</t>
  </si>
  <si>
    <t>Главное управление экономики облгосадминистрации</t>
  </si>
  <si>
    <t>Средства, передаваемые из общего фонда бюджета в бюджет развития (специального фонда)</t>
  </si>
  <si>
    <t>__________________________</t>
  </si>
  <si>
    <t xml:space="preserve"> </t>
  </si>
  <si>
    <t>Приложение 3</t>
  </si>
  <si>
    <t xml:space="preserve">  Название главного распорядителя кредитов</t>
  </si>
  <si>
    <t>региональные программы и централизованные мероприятия</t>
  </si>
  <si>
    <t>Физическая культура и спорт (содержание учреждений физкультуры и спорта, проведение учебно-тренировочных, спортивно-оздоровительных сборов, соревнований и мероприятий)</t>
  </si>
  <si>
    <t>Донецкий областной совет</t>
  </si>
  <si>
    <t>070602</t>
  </si>
  <si>
    <t>Прочие расходы</t>
  </si>
  <si>
    <t>250203</t>
  </si>
  <si>
    <t>Детско-юношеская спортивная школа главного  управления образования и науки</t>
  </si>
  <si>
    <t>Библиотеки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</si>
  <si>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</si>
  <si>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Помощь по уходу за инвалидами I или II группы вследствие психического расстройства</t>
  </si>
  <si>
    <t>41038200</t>
  </si>
  <si>
    <t>250400</t>
  </si>
  <si>
    <t xml:space="preserve">Дополнительная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</si>
  <si>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для погашения задолженности прошлых лет по разнице в тарифах на тепловую энергию, услуги по водоснабжению и водоотведению,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самоуправления  (специальный фонд)</t>
  </si>
  <si>
    <t>Субвенция из государственного бюджета местным бюджетам на мероприятия по погашению задолженности граждан за жилищно-коммунальные услуги и энергоносители в счет частичной компенсации потерь по обесцененным денежным сбережениям (специальный фонд)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</si>
  <si>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</si>
  <si>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>41032200</t>
  </si>
  <si>
    <t>41037000</t>
  </si>
  <si>
    <t>41034100</t>
  </si>
  <si>
    <t>Субвенция из государственного бюджета местным бюджетам на финансирование в 2006 году Программ-победителей Всеукраинского конкурса  проектов и программ развития местного самоуправления 2005 года</t>
  </si>
  <si>
    <t>41035800</t>
  </si>
  <si>
    <t>41037900</t>
  </si>
  <si>
    <t>41036000</t>
  </si>
  <si>
    <t>41037100</t>
  </si>
  <si>
    <t>41038000</t>
  </si>
  <si>
    <t>41032800</t>
  </si>
  <si>
    <t>41034300</t>
  </si>
  <si>
    <t>41034900</t>
  </si>
  <si>
    <t>41036200</t>
  </si>
  <si>
    <t>250381</t>
  </si>
  <si>
    <t>250376</t>
  </si>
  <si>
    <t>250361</t>
  </si>
  <si>
    <t>250391</t>
  </si>
  <si>
    <t>250396</t>
  </si>
  <si>
    <t>250397</t>
  </si>
  <si>
    <t>250348</t>
  </si>
  <si>
    <t>Распределение между местными бюджетами области объёмов отдельных межбюджетных трансфертов из государственного бюджета, учтенных в составе областного бюджета на 2006 год</t>
  </si>
  <si>
    <t>Об учете в составе доходов областного бюджета  на 2006 год средств субвенций из государственного бюджета</t>
  </si>
  <si>
    <t>Об учете в составе расходов областного бюджета на 2006 год  средств субвенций из государственного бюджета</t>
  </si>
  <si>
    <t>Расходы за счет субвенции из государственного бюджета местным бюджетам на социально-экономическое развитие регионов, мероприятия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 и на выполнение инвестиционных проектов, в том числе на капитальный ремонт  сельских школ, на развитие и реконструкцию централизованных систем водоснабжения и водоотведения, на внедрение мероприятий, направленных на уменьшение затрат на производство, передачу и потребление тепловой энергии</t>
  </si>
  <si>
    <t>Дополнительная дотация из государственного бюджета местным бюджетам на поэтапное введение условий оплаты труда работников бюджетной сферы на основе Единой тарифной сетки и обеспечения расходов на оплату труда</t>
  </si>
  <si>
    <t>250378</t>
  </si>
  <si>
    <t>Расходы за счет субвенции из государственного бюджета местным бюджетам на проведение работ, связанных со строительством, реконструкцией, ремонтом автомобильных дорог коммунальной собственности</t>
  </si>
  <si>
    <t>41037600</t>
  </si>
  <si>
    <t>Дополнительная дотация местным бюджетам</t>
  </si>
  <si>
    <t>Программа предотвращения и реагирования на чрезвычайные ситуации техногенного и природного характера на 2006-2009 годы</t>
  </si>
  <si>
    <t xml:space="preserve">Субвенция из государственного бюджета местным бюджетам для погашения задолженности пршлых лет по разнице в тарифах на тепловую энергию, услуги по водоснабжению и водоотведению,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самоупраления  </t>
  </si>
  <si>
    <t>250393</t>
  </si>
  <si>
    <t>100601</t>
  </si>
  <si>
    <t>Программа "Усовершенствование специализированной лечебно-диагностической помощи в Институте неотложной и восстановительной хирургии им.В.К. Гусака Академии медицинских наук Украины на период до 2008 года"</t>
  </si>
  <si>
    <t xml:space="preserve">Об учете в составе расходов областного бюджета на 2006 год средств субвенций из государственного бюджета </t>
  </si>
  <si>
    <t>Субвенция из государственного бюджета на бесплатное обеспечение углем на бытовые нужды лиц, которые имеют такое право в соответствии со ст.48 Горного Закона Украины</t>
  </si>
  <si>
    <t>110202</t>
  </si>
  <si>
    <t>Музеи и выставки</t>
  </si>
  <si>
    <t>Раздел "Образование" Программы экономического и социального развития Донецкой области на 2006 год</t>
  </si>
  <si>
    <t>Субвенция из местного бюджета государственному бюджету на выполнение программ социально-єкономического и культурного развития региона, в том числе:</t>
  </si>
  <si>
    <t xml:space="preserve"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 Министерства обороны Украины в коммунальную собственность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</si>
  <si>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</si>
  <si>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Донецкое областное производственное объединение "Киновидеопрокат"</t>
  </si>
  <si>
    <t>200200</t>
  </si>
  <si>
    <t>Охрана и рациональное использование земель</t>
  </si>
  <si>
    <t>090411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</si>
  <si>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</si>
  <si>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</si>
  <si>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</si>
  <si>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</si>
  <si>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</si>
  <si>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</si>
  <si>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</si>
  <si>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</si>
  <si>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</si>
  <si>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</si>
  <si>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</si>
  <si>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</si>
  <si>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</si>
  <si>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</si>
  <si>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</si>
  <si>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</si>
  <si>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</si>
  <si>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</si>
  <si>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</si>
  <si>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</si>
  <si>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</si>
  <si>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</si>
  <si>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</si>
  <si>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</si>
  <si>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</si>
  <si>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</si>
  <si>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</si>
  <si>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</si>
  <si>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</si>
  <si>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</si>
  <si>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В-Новоселковский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</si>
  <si>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</si>
  <si>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</si>
  <si>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</si>
  <si>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</si>
  <si>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</si>
  <si>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</si>
  <si>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</si>
  <si>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</si>
  <si>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</si>
  <si>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</si>
  <si>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</si>
  <si>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</si>
  <si>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</si>
  <si>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</si>
  <si>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240601  240602  240603  240604  240605</t>
  </si>
  <si>
    <t>Приложение 1</t>
  </si>
  <si>
    <t>Код</t>
  </si>
  <si>
    <t>Наименование доходов в соответствии с  бюджетной классификацией</t>
  </si>
  <si>
    <t>Общий фонд</t>
  </si>
  <si>
    <t>в т.ч. бюджет развития</t>
  </si>
  <si>
    <t>6=(гр.3+гр.4)</t>
  </si>
  <si>
    <t>Налоговые поступления</t>
  </si>
  <si>
    <t>Х</t>
  </si>
  <si>
    <t xml:space="preserve">Субвенция из государственного бюджета местным бюджетам для осуществления мероприятий, направленных на преодоление детской безнадзорности и беспризорности  </t>
  </si>
  <si>
    <t>240602  240603   240604</t>
  </si>
  <si>
    <t>Субвенция из госбюджета на мероприятия по передаче  жилищного фонда  и объектов социально-культурной сферы  Министерства обороны Украины в коммунальную собственность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</si>
  <si>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</si>
  <si>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41034000</t>
  </si>
  <si>
    <t>41036300</t>
  </si>
  <si>
    <t xml:space="preserve">Субвенция из государственного бюджета местным бюджетам на финансирование в 2006 году Программ-победителей Всеукраинского конкурса проектов и программ развития местного самоуправления </t>
  </si>
  <si>
    <t xml:space="preserve">Субвенция из государственного бюджета на содержание детей-сирот и детей, оставшихся без попечения родителей  в детских домах семейного типа и приемных семьях  </t>
  </si>
  <si>
    <t>Субвенция из государственного бюджета местным бюджетам на проведение выборов депутатов ВР АРК, местных советов и сельских, поселковых, городских председателей</t>
  </si>
  <si>
    <t>Субвенция из государственного бюджета местным бюджетам на финансирование ремонта помещений управлений труда и соц. защиты исполнительных органов городских, городов республиканского в АРК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</si>
  <si>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Налог на прибыль предприятий и организаций, которые относятся к коммунальной собственности</t>
  </si>
  <si>
    <t>41020100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</si>
  <si>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</si>
  <si>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</si>
  <si>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строительство и развитие сети метрополитенов</t>
  </si>
  <si>
    <t>Субвенция из государственного бюджета местным бюджетам на содержание детей-сирот и детей, лишенных родительской опеки, в детских домах семейного типа и приемных семьях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</si>
  <si>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</si>
  <si>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</si>
  <si>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Управление культуры и туризма облгосадминистрации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</si>
  <si>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</si>
  <si>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</si>
  <si>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</si>
  <si>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</si>
  <si>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41031900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</si>
  <si>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</si>
  <si>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>070807</t>
  </si>
  <si>
    <t>Прочие образовательные программы</t>
  </si>
  <si>
    <t>081002</t>
  </si>
  <si>
    <t>Прочие мероприятия по здравоохранению</t>
  </si>
  <si>
    <t>160000</t>
  </si>
  <si>
    <t>Сельское и лесное хозяйство, рыбное хозяйство и промысел</t>
  </si>
  <si>
    <t>160903</t>
  </si>
  <si>
    <t>Программы в отрасли сельского и лесного хозяйства, рыбного хозяйства и промысла</t>
  </si>
  <si>
    <t>Главное управление агропромышленного развития облгосадминистрации</t>
  </si>
  <si>
    <t xml:space="preserve">Главное управление промышленности и развития инфраструктуры облгосадминистрации </t>
  </si>
  <si>
    <t xml:space="preserve">Главное управление по вопросам европейской интеграции, внешних отношений и привлечения инвестиций облгосадминистрации 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</si>
  <si>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</si>
  <si>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</si>
  <si>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 на бесплатное обеспечение углем на бытовые нужды лицам, которые имеют такое право согласно ст.48 Горного Закона Украины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</si>
  <si>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</si>
  <si>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финансирование в 2006 году Программ победителей Всеукраинского конкурса  проектов и программ развития местного самоуправления 2005 года</t>
  </si>
  <si>
    <t>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</si>
  <si>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>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</si>
  <si>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госбюджета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</si>
  <si>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 xml:space="preserve"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 </t>
  </si>
  <si>
    <t>Субвенция из государственного бюджета на обеспечение общеобразовательных  учебных заведений современными техническими средствами  обучения по естественно-математическим  и технологическим дисциплинам</t>
  </si>
  <si>
    <t>Субвенция из государственного бюджета на приобретение школьных автобусов для перевозки детей, которые проживают в сельской местности</t>
  </si>
  <si>
    <t>Субвенция из государственного бюджета местным бюджетам на проведение работ, связанных со строительством, реконструкцией, ремонтом автомобильных дорог коммунальной собственности</t>
  </si>
  <si>
    <t>на приобретение украинских народных инструментов</t>
  </si>
  <si>
    <t xml:space="preserve">Субвенция из государственного бюджета местным бюджетам для погашения задолженности прошлых лет по разнице в тарифах на тепловую энергию, услуги по водоснабжению и водоотведению,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самоуправления  </t>
  </si>
  <si>
    <t>41020400</t>
  </si>
  <si>
    <t>Субвенция из государственного бюджета местным бюджетам на социально-экономическое развитие регионов, мероприятия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 и на выполнение инвестиционных проектов, в том числе на капитальный ремонт  сельских школ, на развитие и реконструкцию централизованных систем водоснабжения и водоотведения, на внедрение мероприятий, направленных на уменьшение затрат на производство, передачу и потребление тепловой энергии</t>
  </si>
  <si>
    <t>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</si>
  <si>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Всего доходов областного бюджета с учетом внесенных изменений</t>
  </si>
  <si>
    <t>ВСЕГО РАСХОДОВ ОБЛАСТНОГО БЮДЖЕТА С УЧЕТОМ ВНЕСЕННЫХ ИЗМЕНЕНИЙ:</t>
  </si>
  <si>
    <t>Всего по области с учетом внесенных изменений</t>
  </si>
  <si>
    <t>предоставление центрами социальных служб для семьи, детей и молодежи социальнх услуг инъекционным потребителям наркотиков и членам их семей</t>
  </si>
  <si>
    <t>бесплатное обеспечение углем на бытовые потребности лицам, которые имеют такое право согласно ст.48 Горного Закона Украины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</si>
  <si>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 (общий и специальный фонды)</t>
  </si>
  <si>
    <t>41037400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</si>
  <si>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</si>
  <si>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по главным распорядителям средств</t>
  </si>
  <si>
    <t>от                                 №</t>
  </si>
  <si>
    <t xml:space="preserve">Субвенция из государственного бюджета местным бюджетам 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</si>
  <si>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на выполнение собственных полномочий территориальных громад сел, поселков, городов и их объединений (из областного бюджета на содержание приютов для несовершеннолетних)</t>
  </si>
  <si>
    <t>Строительство и развитие сети метрополитенов</t>
  </si>
  <si>
    <t>41037500</t>
  </si>
  <si>
    <t>Субвенция из государственного бюджета местным бюджетам на приобретение украинских народных инструментов</t>
  </si>
  <si>
    <t>Прочие культурно-образовательнные учреждения и мероприятия</t>
  </si>
  <si>
    <t>120100</t>
  </si>
  <si>
    <t>Телевидение и радиовещание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</si>
  <si>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 (специальный фонд)</t>
  </si>
  <si>
    <t>Управление образования и науки облгосадминистрации</t>
  </si>
  <si>
    <t>проведение выборов депутатов Верховной Рады Автономной Республики Крым, местных советов и сельских, поселковых, городских голов</t>
  </si>
  <si>
    <t>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</si>
  <si>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строительство и развитие сети метрополитенов (общий и специальный фонды)</t>
  </si>
  <si>
    <t>Субвенция из государственного бюджета местным бюджетам на строительство газопроводов-отводов и газификацию населенных пунктов, в первую очередь сельских (специальный фонд)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</si>
  <si>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 (специальный фонд)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</si>
  <si>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 (специальный фонд)</t>
  </si>
  <si>
    <t>Субвенция из государственного бюджета местным бюджетам на мероприятия по погашению задолженности граждан за жилищно-коммунальные услуги и энергоносители в счет частичной компенсации потерь по обесцененным денежным сбережениям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</si>
  <si>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</si>
  <si>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</si>
  <si>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</si>
  <si>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>Налоги на собственность</t>
  </si>
  <si>
    <t>Налог с владельцев транспортных средств и других самоходных машин и механизмов</t>
  </si>
  <si>
    <t>решение от 05.06.06 областной</t>
  </si>
  <si>
    <t>решение от 05.06.07 всего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</si>
  <si>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</si>
  <si>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</si>
  <si>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</si>
  <si>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</si>
  <si>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</si>
  <si>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</si>
  <si>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</si>
  <si>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</si>
  <si>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</si>
  <si>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</si>
  <si>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</si>
  <si>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</si>
  <si>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>Поступления от штрафов и финансовых санкций</t>
  </si>
  <si>
    <t>Административные штрафы и другие санкции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</si>
  <si>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</si>
  <si>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</si>
  <si>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</si>
  <si>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</si>
  <si>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</si>
  <si>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</si>
  <si>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</si>
  <si>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</si>
  <si>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Средства, полученные из общего  фонда бюджета   в бюджет развития (специального фонда)</t>
  </si>
  <si>
    <t>130110</t>
  </si>
  <si>
    <t>Финансовая поддержка спортивных сооружений</t>
  </si>
  <si>
    <t>100201</t>
  </si>
  <si>
    <t>Тепловые сети</t>
  </si>
  <si>
    <t>Главное управление градостроительства, архитектуры и жилищно-коммунального хозяйства облгосадминистрации</t>
  </si>
  <si>
    <t>Мероприятия по организации отдыха и оздоровления детей, кроме мероприятий по оздоровлению детей, которые выполняются за счет средств на оздоровление граждан, пострадавших вследствие Чернобыльской ка-тастрофы</t>
  </si>
  <si>
    <t>Содержание центров социальных служб для семьи, детей и молодежи</t>
  </si>
  <si>
    <t>Программы и мероприятия центров социальных служб для для семьи, детей и молодежи</t>
  </si>
  <si>
    <t>Мероприятия по организации отдыха и оздоровления детей, кроме мероприятий по оздоровлению детей, которые выполняются за счет средств на оздоровления граждан, пострадавших вследствие Чернобыльской ка-тастрофы</t>
  </si>
  <si>
    <t>реш. 21.09.2006 общ.фонд</t>
  </si>
  <si>
    <t>реш. 21.09.06 спец.фонд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</si>
  <si>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</si>
  <si>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</si>
  <si>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Прочие субвенции</t>
  </si>
  <si>
    <t>тыс.грн.</t>
  </si>
  <si>
    <t>Средства на обеспечение бытовым углем отдельных категорий населения</t>
  </si>
  <si>
    <t>090416</t>
  </si>
  <si>
    <t>Прочие расходы на социальную защиту ветеранов войны и труда</t>
  </si>
  <si>
    <t>090601</t>
  </si>
  <si>
    <t>Дома-интернаты для малолетних инвалидов</t>
  </si>
  <si>
    <t>090901</t>
  </si>
  <si>
    <t>Дома-интернаты (пансионаты) для престарелых и инвалидов системы социальной защиты</t>
  </si>
  <si>
    <t>091101</t>
  </si>
  <si>
    <t>091102</t>
  </si>
  <si>
    <t>091103</t>
  </si>
  <si>
    <t xml:space="preserve"> Социальные программы и мероприятия государственных органов по делам молодежи</t>
  </si>
  <si>
    <t>091104</t>
  </si>
  <si>
    <t>Социальные программы и мероприятия государственных органов по делам женщин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</si>
  <si>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</si>
  <si>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</si>
  <si>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</si>
  <si>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</si>
  <si>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</si>
  <si>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</si>
  <si>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>Субвенция из государственного бюджета местным бюджетам на строительство газопроводов-отводов и газификацию населенных пунктов, в первую очередь сельских</t>
  </si>
  <si>
    <t>Льготы, предоставляемые населению (кроме ветеранов войны и труда, воинской службы, органов внутренних дел и граждан, пострадавших вследствие Чернобыльской катастрофы) на оплату жилищно-коммунальных услуг и природного газа</t>
  </si>
  <si>
    <t>091210</t>
  </si>
  <si>
    <t>Службы технического надзора за строительством и капитальным ремонтом</t>
  </si>
  <si>
    <t>091211</t>
  </si>
  <si>
    <t>Централизованные бухгалтерии</t>
  </si>
  <si>
    <t>Обработка информации по начислению и выплате пособий и компенсаций</t>
  </si>
  <si>
    <t>100105</t>
  </si>
  <si>
    <t>Главное управление информации и связей с общественностью облгосадминистрации</t>
  </si>
  <si>
    <t>в т.ч. расходы на содержание объектов социальной сферы предприятий, которые передаются в коммунальную собственность</t>
  </si>
  <si>
    <t>Культура и искусство, в том числе</t>
  </si>
  <si>
    <t>110102</t>
  </si>
  <si>
    <t>Театры</t>
  </si>
  <si>
    <t>110103</t>
  </si>
  <si>
    <t>Филармонии, музыкальные коллективы и ансамбли  и прочие мероприятия и учреждения по искусству</t>
  </si>
  <si>
    <t>150107</t>
  </si>
  <si>
    <t>150118</t>
  </si>
  <si>
    <t xml:space="preserve">Жилищное строительство и приобретение жилья для отдельных категорий населения  </t>
  </si>
  <si>
    <t>150119</t>
  </si>
  <si>
    <t>Проведение неотложных восстановительных работ, строительство и реконструкция в медицинских учреждениях</t>
  </si>
  <si>
    <t>150120</t>
  </si>
  <si>
    <t>Строительство метрополитена</t>
  </si>
  <si>
    <t>150122</t>
  </si>
  <si>
    <t>Инвестиционные проекты</t>
  </si>
  <si>
    <t>Здравоохранение (содержание лечебно-профилактических учреждений, проведение мероприятий и выполнение программ), в том числе:</t>
  </si>
  <si>
    <t>- реализация государственных программ и областных мероприятий</t>
  </si>
  <si>
    <t>170603</t>
  </si>
  <si>
    <t>Прочие мероприятия в сфере электротранспорта</t>
  </si>
  <si>
    <t>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</si>
  <si>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Расходы на проведение работ, связанных со строительством, реконструкцией, ремонтом и  содержанием автомобильных дорог</t>
  </si>
  <si>
    <t>180409</t>
  </si>
  <si>
    <t>Взносы органов власти Автономной Республики Крым и органов местного самоуправления в уставные фонды субъектов предпринимательской деятельности</t>
  </si>
  <si>
    <t>Предупреждение и ликвидация чрезвычайных ситуаций и последствий стихийного бедствия</t>
  </si>
  <si>
    <t>250205</t>
  </si>
  <si>
    <t>Проведение референдумов</t>
  </si>
  <si>
    <t>250309</t>
  </si>
  <si>
    <t>Средства, передаваемые по взаимным расчетам между местными бюджетами</t>
  </si>
  <si>
    <t>250403</t>
  </si>
  <si>
    <t>Расходы на покрытие прочих задолженостей возникших в предыдущие годы</t>
  </si>
  <si>
    <t>250313</t>
  </si>
  <si>
    <t>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</t>
  </si>
  <si>
    <t>250316</t>
  </si>
  <si>
    <t>Дополнительная дотация из государственного бюджета местным бюджетам, которая связана с выполнением годовых расчетных объемов доходов, определенных приложением 5 к Закону Украины «О Государственном бюджете Украины на 2004 год» , и расчетных объемов акцизно</t>
  </si>
  <si>
    <t>250318</t>
  </si>
  <si>
    <t>250344</t>
  </si>
  <si>
    <t>Раздел "Развитие информационного простора" Программы экономического и социального развития Донецкой области на 2006 год</t>
  </si>
  <si>
    <t>250903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</si>
  <si>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</si>
  <si>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Средства, передаваемые в Государственный бюджет из бюджета Автономной Республики Крым, областных и районных бюджетов, городских бюджетов</t>
  </si>
  <si>
    <t>250326</t>
  </si>
  <si>
    <t>250328</t>
  </si>
  <si>
    <t>250329</t>
  </si>
  <si>
    <t>250330</t>
  </si>
  <si>
    <t>250359</t>
  </si>
  <si>
    <t>Субвенция из государственного бюджета местным бюджетам  на бесплатное обеспечение углем на бытовые потребности лицам, которые имеют такое право согласно ст.48 Горного закона Украины</t>
  </si>
  <si>
    <t>250367</t>
  </si>
  <si>
    <t>Субвенция из государственного бюджета местным бюджетам на погашение задолженности по льготам населению за предоставленные услуги связи</t>
  </si>
  <si>
    <t>Программа "Обеспечение сохранности архивных фондов Донецкой области на 2000-2005 годы"</t>
  </si>
  <si>
    <t>Программа "Информатизация Донецкой области на 2005-2007 годы" ( для облгосадминистрации)</t>
  </si>
  <si>
    <t>250380</t>
  </si>
  <si>
    <t>250342</t>
  </si>
  <si>
    <t>программа " Отдых и оздоровление детей на период до 2008 года"</t>
  </si>
  <si>
    <t>250372</t>
  </si>
  <si>
    <t>Субвенция из государственного бюджета областному бюджету на передачу в коммунальную собственность объектов социальной инфраструктуры</t>
  </si>
  <si>
    <t>41030500</t>
  </si>
  <si>
    <t>Субвенция на выполнение собственных полномочий территориальных громад сел, поселков, городов и их объединений</t>
  </si>
  <si>
    <t>41035000</t>
  </si>
  <si>
    <t>Программа развития земельных отношений и охраны земель Донецкой области на 2006-2010 годы</t>
  </si>
  <si>
    <t>Раздел "Охрана окружающей природной среды" Программы экономического и социального развития Донецкой области на 2006 год</t>
  </si>
  <si>
    <t xml:space="preserve">Поступления от размещения  в учреждениях банков временно свободных бюджетных  средств </t>
  </si>
  <si>
    <t>Дополнительная дотация из государственного бюджета местными бюджетами</t>
  </si>
  <si>
    <t>Высшие учреждения образования III и IV уровней аккредитации</t>
  </si>
  <si>
    <t>130112</t>
  </si>
  <si>
    <t>210105</t>
  </si>
  <si>
    <t>Расходы на предупреждение и ликвидацию чрезвычайных ситуаций и последствий стихийного бедствия</t>
  </si>
  <si>
    <t>Образование (учреждения образования, программы и мероприятия в сфере образования), в том числе:</t>
  </si>
  <si>
    <t>стипендии одаренным учащимся, студентам и аспирантам</t>
  </si>
  <si>
    <t>центр переподготовки и повышения квалификации работников органов государственной власти, органов  местного самоуправления, руководителей государственных предприятий, учреждений и организаций</t>
  </si>
  <si>
    <t>Региональные программы и централизованные мероприятия</t>
  </si>
  <si>
    <t xml:space="preserve">Образование (высшие учреждения образования І-ІІ уровней аккредитации; прочие учреждения и мероприятия последипломного образования) </t>
  </si>
  <si>
    <t>Социальные программы и мероприятия государственных органов по делам молодежи</t>
  </si>
  <si>
    <t>110502</t>
  </si>
  <si>
    <t>Другие культурно-образовательные учреждения и мероприятия</t>
  </si>
  <si>
    <t>150101</t>
  </si>
  <si>
    <t>прочие мероприятия в сфере электротранспорта</t>
  </si>
  <si>
    <t xml:space="preserve">Культура                                                                                                                                                            Прочие мероприятия и учреждения в области исскуства и культуры  </t>
  </si>
  <si>
    <t>Образование (высшие учреждения образования І-ІІ уровней аккредитации; прочие учреждения, мероприятия последипломного образования), в том числе</t>
  </si>
  <si>
    <t>стипендии одаренным учащимся и студентам</t>
  </si>
  <si>
    <t>120201</t>
  </si>
  <si>
    <t>Высшие учреждения образования І-ІІ уровней аккредитации</t>
  </si>
  <si>
    <t>080400</t>
  </si>
  <si>
    <t xml:space="preserve"> +/-</t>
  </si>
  <si>
    <t>реш. О5.06.06 общ.фонд</t>
  </si>
  <si>
    <t xml:space="preserve"> прил.№1</t>
  </si>
  <si>
    <t>прил №3</t>
  </si>
  <si>
    <t>прил.№1</t>
  </si>
  <si>
    <t>прил.№2</t>
  </si>
  <si>
    <t>прил №2</t>
  </si>
  <si>
    <t>прил№3</t>
  </si>
  <si>
    <t>деф.</t>
  </si>
  <si>
    <t>реш. О5.06.06 спец.фонд</t>
  </si>
  <si>
    <t>доходи  от 05.06.06</t>
  </si>
  <si>
    <t>изменения</t>
  </si>
  <si>
    <t xml:space="preserve">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</si>
  <si>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Управление градостроительства и архитектуры</t>
  </si>
  <si>
    <t>Облгосадминистрация</t>
  </si>
  <si>
    <t>180109</t>
  </si>
  <si>
    <t>Дополнительная дотация из государственного бюджета бюджету Автономной Республики Крым и областным бюджетам на уменьшение фактических диспропорций между местными бюджетами в связи с неравномерностью сети бюджетных учреждений</t>
  </si>
  <si>
    <t>Субвенция из государственного бюджета областному бюджету на социально-экономическое развитие</t>
  </si>
  <si>
    <t>250404</t>
  </si>
  <si>
    <t>090417</t>
  </si>
  <si>
    <t>Расходы на захоронение участников бонвых действий</t>
  </si>
  <si>
    <t>250325</t>
  </si>
  <si>
    <t xml:space="preserve">  Специальный фонд</t>
  </si>
  <si>
    <t>14060900</t>
  </si>
  <si>
    <t>Плата за государственную регистрацию, кроме платы за регистрацию субъектов предпринимательской деятельности</t>
  </si>
  <si>
    <t xml:space="preserve"> Плата за аренду целостных имущественных комплексов и другого государственного имущества </t>
  </si>
  <si>
    <t>24060800</t>
  </si>
  <si>
    <t>Поступления от сбора за проведение гастрольных мероприятий</t>
  </si>
  <si>
    <t>41030600</t>
  </si>
  <si>
    <t>41030800</t>
  </si>
  <si>
    <t>41030900</t>
  </si>
  <si>
    <t>41031000</t>
  </si>
  <si>
    <t>Приложение 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</si>
  <si>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регионовв том числе:</t>
  </si>
  <si>
    <t>250388</t>
  </si>
  <si>
    <t>250335</t>
  </si>
  <si>
    <t>090212</t>
  </si>
  <si>
    <t>090213</t>
  </si>
  <si>
    <t xml:space="preserve">от                            № </t>
  </si>
  <si>
    <t xml:space="preserve">от                                № </t>
  </si>
  <si>
    <t>Льготы на медицинское обслуживание гражданам, пострадавшим вследствие Чернобыльской катастрофы</t>
  </si>
  <si>
    <t>250364</t>
  </si>
  <si>
    <t>Оздоровление граждан, пострадавших вследствие Чернобыльской катастрофы</t>
  </si>
  <si>
    <t>Комплексная программе развития села и агропромышленного комплекса в Донецкой области на 2006-2010 годы</t>
  </si>
  <si>
    <t xml:space="preserve">Расходы за счет субвенции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 </t>
  </si>
  <si>
    <t>программа "Предупреждение и реагирование на чрезвычайные ситуации техногенного и природного характера"</t>
  </si>
  <si>
    <t>программа "Обеспечение сохранности архивных фондов Донецкой области на 2000-2005 годы"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</si>
  <si>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 в том числе:</t>
  </si>
  <si>
    <t>программа "Информатизация Донецкой области на 2005-2007 годы"</t>
  </si>
  <si>
    <t>Наименование административно-территориальных единиц</t>
  </si>
  <si>
    <t>ВСЕГО</t>
  </si>
  <si>
    <t>Дополнительная дотация из госбюджета на уменьшение фактических диспропорций между местными бюджетами в связи с неравномерностью сети бюджетных учреждений с учётом расходов, которые принимают участие в расчёте межбюджетных трансфертов</t>
  </si>
  <si>
    <t>проаграмма "Правосудие 2004-2007"</t>
  </si>
  <si>
    <t>Кировское</t>
  </si>
  <si>
    <t>программа "Правосудие 2004-2007"</t>
  </si>
  <si>
    <t>Расходы на захоронение участников боевых действий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</si>
  <si>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регионов, в том числе:</t>
  </si>
  <si>
    <t>программа  "Защита прав и свобод граждан"</t>
  </si>
  <si>
    <t>программа  "Воин-патриот"</t>
  </si>
  <si>
    <t xml:space="preserve">Специализированные поликлиники  (врачебно-физкультурный диспансер) </t>
  </si>
  <si>
    <t>Управление по вопросам чрезвычайных ситуаций и по делам защиты населения от последствий Чернобыльской катастрофы облгосадминистрации</t>
  </si>
  <si>
    <t>Прочие дотации</t>
  </si>
  <si>
    <t>в том числе:</t>
  </si>
  <si>
    <t>Расходы за счет субвенции из государственного бюджета на обеспечение общеобразовательных  учебных заведений современными техническими средствами  обучения по естественно-математическим  и технологическим дисциплинам</t>
  </si>
  <si>
    <t>Расходы за счет субвенции из государственного бюджета для обеспечения специальным оборудованием учебных заведений для детей, которые требуют коррекции физического и (или) умственного развития</t>
  </si>
  <si>
    <t>Расходы за счет субвенции из государственного бюджета на приобретение школьных автобусов для перевозки детей, которые проживают в сельской местности</t>
  </si>
  <si>
    <t xml:space="preserve">Расходы за счет субвенции из государственного бюджета на содержание детей-сирот и детей, оставшихся без попечения родителей  в детских домах семейного типа и приемных семьях  </t>
  </si>
  <si>
    <t>программа "Общественная стабильность и экономическая безопасность - 2005 год"</t>
  </si>
  <si>
    <t>программа "Правопорядок на 2004-2007 годы"</t>
  </si>
  <si>
    <t>Раздел "Охрана окружающей природной среды" Программы экономического и социального развития Донецкой области на 2005 год</t>
  </si>
  <si>
    <t>41032300</t>
  </si>
  <si>
    <t>Раздел "Охрана окружающей природной среды" Программы экономического и социального развития  Донецкой области на 2005 год</t>
  </si>
  <si>
    <t>180410</t>
  </si>
  <si>
    <t>Прочие мероприятия, связанные с экономической деятельностью</t>
  </si>
  <si>
    <t>Программа развития земельных отношений Донецкой области на 2001-2005 годы</t>
  </si>
  <si>
    <t xml:space="preserve">в т.ч. </t>
  </si>
  <si>
    <t>Расходы на льготное медицинское обеспечение, обслуживание и оздоровление граждан, пострадавших вследствие аварии на ЧАЭС</t>
  </si>
  <si>
    <t>Расходы за счет субвенции из госбюджета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</si>
  <si>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</si>
  <si>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</si>
  <si>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Управление внешних отношений и внешнеэкономической деятельности</t>
  </si>
  <si>
    <t>130000</t>
  </si>
  <si>
    <t>110201</t>
  </si>
  <si>
    <r>
      <t>от ________________ №</t>
    </r>
    <r>
      <rPr>
        <sz val="10"/>
        <color indexed="23"/>
        <rFont val="Times New Roman"/>
        <family val="1"/>
      </rPr>
      <t xml:space="preserve"> </t>
    </r>
  </si>
  <si>
    <t xml:space="preserve">Погашение задолженности прошлых лет по разнице в тарифах на тепловую энергию, услуги по водоснабжению и водоотведению,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самоуправления  </t>
  </si>
  <si>
    <t>110200
110500</t>
  </si>
  <si>
    <t>110300</t>
  </si>
  <si>
    <t>120300</t>
  </si>
  <si>
    <t>070601</t>
  </si>
  <si>
    <t>180404</t>
  </si>
  <si>
    <t>170703</t>
  </si>
  <si>
    <t>230000</t>
  </si>
  <si>
    <t>250301</t>
  </si>
  <si>
    <t>250306</t>
  </si>
  <si>
    <t>091301</t>
  </si>
  <si>
    <t>Выплаты, определенные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</si>
  <si>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070809</t>
  </si>
  <si>
    <t>080011</t>
  </si>
  <si>
    <t>Отдел по вопросам туризма и курортов</t>
  </si>
  <si>
    <t>210000</t>
  </si>
  <si>
    <t>150115</t>
  </si>
  <si>
    <t>150121</t>
  </si>
  <si>
    <t>Главное финансовое управление облгосадминистрации</t>
  </si>
  <si>
    <t>Государственный архив области облгосадминистрации</t>
  </si>
  <si>
    <t>Мероприятия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</t>
  </si>
  <si>
    <t>Завершение проектов газификации сельских населенных пунктов с высоким уровнем готовности</t>
  </si>
  <si>
    <t>Другие программы социальной защиты несовешеннолетних</t>
  </si>
  <si>
    <t>090802</t>
  </si>
  <si>
    <t>180107</t>
  </si>
  <si>
    <t xml:space="preserve">Мероприятия Комплексной программы "Сахарный диабет" и лечение несахарного диабета  </t>
  </si>
  <si>
    <t>081009</t>
  </si>
  <si>
    <t>070701</t>
  </si>
  <si>
    <t>091108</t>
  </si>
  <si>
    <t>Финансирование энергосберегающих мероприятий</t>
  </si>
  <si>
    <t>200700</t>
  </si>
  <si>
    <t>Прочие природоохранные мероприятия</t>
  </si>
  <si>
    <t>Приложение 2</t>
  </si>
  <si>
    <t>к решению областного совета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</si>
  <si>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</si>
  <si>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</si>
  <si>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</si>
  <si>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</si>
  <si>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</si>
  <si>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</si>
  <si>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</si>
  <si>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</si>
  <si>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</si>
  <si>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</si>
  <si>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</si>
  <si>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</si>
  <si>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</si>
  <si>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региональные прог-раммы и централизованные мероприя-тия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</si>
  <si>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</si>
  <si>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</si>
  <si>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</si>
  <si>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</si>
  <si>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</si>
  <si>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</si>
  <si>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</si>
  <si>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061007</t>
  </si>
  <si>
    <t>Управление здравоохранения облгосадминистрации</t>
  </si>
  <si>
    <t>Главное управление труда и социальной защиты населения облгосадминистрации</t>
  </si>
  <si>
    <t>070303</t>
  </si>
  <si>
    <t>Детские дома (в т.ч. семейного типа, приемные семьи)</t>
  </si>
  <si>
    <t>Управление по делам семьи и молодежи облгосадминистрации</t>
  </si>
  <si>
    <t>Управление по вопросам физической культуры и спорта облгосадминистрации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</si>
  <si>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</si>
  <si>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</si>
  <si>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</si>
  <si>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</si>
  <si>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</si>
  <si>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250319</t>
  </si>
  <si>
    <t>250343</t>
  </si>
  <si>
    <t>250377</t>
  </si>
  <si>
    <t>250382</t>
  </si>
  <si>
    <t>250337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</si>
  <si>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</si>
  <si>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</si>
  <si>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</si>
  <si>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</si>
  <si>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</si>
  <si>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</si>
  <si>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</si>
  <si>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</si>
  <si>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091207</t>
  </si>
  <si>
    <t>091209</t>
  </si>
  <si>
    <t>Приложение 5</t>
  </si>
  <si>
    <t>от___________________№ ______</t>
  </si>
  <si>
    <t>Отчет</t>
  </si>
  <si>
    <t>об исполнении областного бюджета за 2006 год</t>
  </si>
  <si>
    <t>грн.</t>
  </si>
  <si>
    <t>Специальный фонд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</si>
  <si>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</si>
  <si>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</si>
  <si>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</si>
  <si>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</si>
  <si>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</si>
  <si>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</si>
  <si>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</si>
  <si>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2006 год</t>
  </si>
  <si>
    <t>класс.</t>
  </si>
  <si>
    <t xml:space="preserve">             Д О Х О Д Ы</t>
  </si>
  <si>
    <t>Налоговые поступления - всего, в т.ч.</t>
  </si>
  <si>
    <t>Налог на прибыль предприятия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</si>
  <si>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</si>
  <si>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</si>
  <si>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</si>
  <si>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</si>
  <si>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</si>
  <si>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</si>
  <si>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</si>
  <si>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</si>
  <si>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</si>
  <si>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Cобственные поступления бюджетных учреждений</t>
  </si>
  <si>
    <t>на 2003 год</t>
  </si>
  <si>
    <t>классифик.</t>
  </si>
  <si>
    <t>Поступления от приватизации имущества, которое находится в коммунальной собственности</t>
  </si>
  <si>
    <t xml:space="preserve">Сбор за загрязнение окружающей природной среды </t>
  </si>
  <si>
    <t>Целевые фонды, образованные органами местного самоуправления</t>
  </si>
  <si>
    <t>Всего доходов (без трансфертов)</t>
  </si>
  <si>
    <t>Официальные трансферты - всего</t>
  </si>
  <si>
    <t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</t>
  </si>
  <si>
    <t>Субвенция из госбюджетаместным бюджетам на выполнение инвестиционных проектов</t>
  </si>
  <si>
    <t>Субвенция из государственного бюджета местным бюджетам на выплату помощи семьям с детьми, малообеспеченным семьям, инвалидам с детства  и детям-инвалидам</t>
  </si>
  <si>
    <t>Субвенции на выполнение собственных полномочий территориальных громад сел, поселков, городов и их объединений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</si>
  <si>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</si>
  <si>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вовоз бытового мусора и жидких нечистот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</si>
  <si>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</t>
  </si>
  <si>
    <t>клас.</t>
  </si>
  <si>
    <t>Субвенция из госбюджета местным бюджетам на социально-экономическое развитие соответствующих территорий</t>
  </si>
  <si>
    <t xml:space="preserve"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</t>
  </si>
  <si>
    <t>Субвенция из государственного 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</si>
  <si>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 xml:space="preserve">Субвенция из государственного бюджета местным бюджетам на строительство метрополитена (включая погашение задолженности за выполненные работы) 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</si>
  <si>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</t>
  </si>
  <si>
    <t>Субвенция из госбюджета местным бюджетам на строительство и приобретение жилья для инвалидов-глухих и инвалидов-слепых</t>
  </si>
  <si>
    <t>Субвенция из госбюджета местным бюджетам на погашение задолженности по льготам за предоставленные услуги связи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</si>
  <si>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</si>
  <si>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Субвенция из государственного бюджета местным бюджетам для погашения задолженности пршлых лет по разнице в тарифах на тепловую энергию, услуги по водоснабжению и водоотведению, предоставлявшихся населению, которая образовалась в связи с несоответствием фа</t>
  </si>
  <si>
    <t>Средства, полученные из общего фонда бюджета в бюджет развития (специального фонда)</t>
  </si>
  <si>
    <t xml:space="preserve"> В С Е Г О доходов (с трансфертами)</t>
  </si>
  <si>
    <t xml:space="preserve">             РА С Х О Д Ы</t>
  </si>
  <si>
    <t>Зарплата 2005</t>
  </si>
  <si>
    <t>Зарплата 2006</t>
  </si>
  <si>
    <t xml:space="preserve">Государственное управление </t>
  </si>
  <si>
    <t>Правоохранительная деятельность</t>
  </si>
  <si>
    <t>Жилищно - коммунальное хозяйство</t>
  </si>
  <si>
    <t>Культура и искусство</t>
  </si>
  <si>
    <t>Физическая культура и спорт</t>
  </si>
  <si>
    <t>Прочие услуги, связанные с экономической деятельностью</t>
  </si>
  <si>
    <t>Обслуживание государственного долга</t>
  </si>
  <si>
    <t>Утилизация отходов</t>
  </si>
  <si>
    <t>Ликвидация прочего загрязнения окружающей природной среды</t>
  </si>
  <si>
    <t>Другая деятельность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</si>
  <si>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</si>
  <si>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</si>
  <si>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Проведение выборов народных депутатов Автономной Республики Крым и местных советов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</si>
  <si>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</si>
  <si>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</si>
  <si>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</si>
  <si>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</si>
  <si>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</si>
  <si>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Субвенция из госбюджета местным бюджетам на выплату помощи семьям с детьми, малообеспеченным семьям и инвалидам детства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</si>
  <si>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</si>
  <si>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Субвенция из государственного бюджета местным бюджетам для погашения задолженности прошлых лет по разнице в тарифах на тепловую энергию, услуги по водоснабжению и водоотведению, предоставлявшихся населению, которая образовалась в связи с несоответствием ф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</si>
</sst>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#,##0.000"/>
    <numFmt numFmtId="181" formatCode="#,##0.0000"/>
    <numFmt numFmtId="182" formatCode="#,##0.000000"/>
    <numFmt numFmtId="183" formatCode="0.0%"/>
    <numFmt numFmtId="184" formatCode="0.0000"/>
    <numFmt numFmtId="185" formatCode="0.00000"/>
    <numFmt numFmtId="186" formatCode="0.000"/>
    <numFmt numFmtId="187" formatCode="#,##0.000_ ;[Red]\-#,##0.000\ "/>
    <numFmt numFmtId="188" formatCode="0.000E+00"/>
    <numFmt numFmtId="189" formatCode="0.0E+00"/>
    <numFmt numFmtId="190" formatCode="0E+00"/>
    <numFmt numFmtId="191" formatCode="#,##0_ ;[Red]\-#,##0\ "/>
    <numFmt numFmtId="192" formatCode="0_ ;[Red]\-0\ 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23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72" fontId="1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left" wrapText="1"/>
    </xf>
    <xf numFmtId="172" fontId="3" fillId="0" borderId="5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5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72" fontId="3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wrapText="1" shrinkToFit="1"/>
    </xf>
    <xf numFmtId="172" fontId="1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left" vertical="center" wrapText="1" shrinkToFit="1"/>
    </xf>
    <xf numFmtId="172" fontId="4" fillId="0" borderId="0" xfId="0" applyNumberFormat="1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172" fontId="3" fillId="0" borderId="5" xfId="0" applyNumberFormat="1" applyFont="1" applyFill="1" applyBorder="1" applyAlignment="1">
      <alignment horizontal="right" vertical="top"/>
    </xf>
    <xf numFmtId="49" fontId="3" fillId="0" borderId="6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 shrinkToFit="1"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4" fillId="0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left" vertical="center" wrapText="1"/>
    </xf>
    <xf numFmtId="172" fontId="3" fillId="0" borderId="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5" xfId="0" applyFont="1" applyFill="1" applyBorder="1" applyAlignment="1">
      <alignment vertical="center"/>
    </xf>
    <xf numFmtId="172" fontId="0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vertical="center" wrapText="1"/>
    </xf>
    <xf numFmtId="172" fontId="1" fillId="0" borderId="5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wrapText="1" shrinkToFit="1"/>
    </xf>
    <xf numFmtId="0" fontId="1" fillId="0" borderId="4" xfId="0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wrapText="1" shrinkToFit="1"/>
    </xf>
    <xf numFmtId="172" fontId="1" fillId="0" borderId="8" xfId="0" applyNumberFormat="1" applyFont="1" applyFill="1" applyBorder="1" applyAlignment="1">
      <alignment horizontal="center"/>
    </xf>
    <xf numFmtId="172" fontId="1" fillId="0" borderId="9" xfId="0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 shrinkToFit="1"/>
    </xf>
    <xf numFmtId="172" fontId="3" fillId="0" borderId="5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 shrinkToFit="1"/>
    </xf>
    <xf numFmtId="172" fontId="1" fillId="0" borderId="5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0" fillId="0" borderId="5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0" fontId="9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top" wrapText="1" shrinkToFit="1"/>
    </xf>
    <xf numFmtId="172" fontId="4" fillId="0" borderId="0" xfId="0" applyNumberFormat="1" applyFont="1" applyFill="1" applyAlignment="1">
      <alignment horizontal="left" wrapText="1" shrinkToFit="1"/>
    </xf>
    <xf numFmtId="172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vertical="center"/>
    </xf>
    <xf numFmtId="172" fontId="13" fillId="0" borderId="5" xfId="0" applyNumberFormat="1" applyFont="1" applyFill="1" applyBorder="1" applyAlignment="1">
      <alignment horizontal="right"/>
    </xf>
    <xf numFmtId="172" fontId="14" fillId="0" borderId="5" xfId="0" applyNumberFormat="1" applyFont="1" applyFill="1" applyBorder="1" applyAlignment="1">
      <alignment/>
    </xf>
    <xf numFmtId="172" fontId="13" fillId="0" borderId="5" xfId="0" applyNumberFormat="1" applyFont="1" applyFill="1" applyBorder="1" applyAlignment="1">
      <alignment/>
    </xf>
    <xf numFmtId="172" fontId="14" fillId="0" borderId="5" xfId="0" applyNumberFormat="1" applyFont="1" applyFill="1" applyBorder="1" applyAlignment="1">
      <alignment horizontal="right"/>
    </xf>
    <xf numFmtId="172" fontId="13" fillId="0" borderId="8" xfId="0" applyNumberFormat="1" applyFont="1" applyFill="1" applyBorder="1" applyAlignment="1">
      <alignment horizontal="right"/>
    </xf>
    <xf numFmtId="172" fontId="13" fillId="0" borderId="5" xfId="0" applyNumberFormat="1" applyFont="1" applyFill="1" applyBorder="1" applyAlignment="1">
      <alignment horizontal="right" vertical="top"/>
    </xf>
    <xf numFmtId="172" fontId="14" fillId="2" borderId="5" xfId="0" applyNumberFormat="1" applyFont="1" applyFill="1" applyBorder="1" applyAlignment="1">
      <alignment horizontal="right"/>
    </xf>
    <xf numFmtId="172" fontId="1" fillId="0" borderId="5" xfId="0" applyNumberFormat="1" applyFont="1" applyFill="1" applyBorder="1" applyAlignment="1">
      <alignment horizontal="right" vertical="top"/>
    </xf>
    <xf numFmtId="0" fontId="1" fillId="0" borderId="5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72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wrapText="1" shrinkToFit="1"/>
    </xf>
    <xf numFmtId="172" fontId="3" fillId="0" borderId="11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/>
    </xf>
    <xf numFmtId="49" fontId="1" fillId="0" borderId="5" xfId="0" applyNumberFormat="1" applyFont="1" applyFill="1" applyBorder="1" applyAlignment="1">
      <alignment horizontal="left" vertical="top" wrapText="1"/>
    </xf>
    <xf numFmtId="172" fontId="15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/>
    </xf>
    <xf numFmtId="0" fontId="1" fillId="0" borderId="7" xfId="0" applyFont="1" applyFill="1" applyBorder="1" applyAlignment="1">
      <alignment horizontal="left" vertical="center" wrapText="1"/>
    </xf>
    <xf numFmtId="172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172" fontId="1" fillId="0" borderId="17" xfId="0" applyNumberFormat="1" applyFont="1" applyFill="1" applyBorder="1" applyAlignment="1">
      <alignment horizontal="center"/>
    </xf>
    <xf numFmtId="173" fontId="1" fillId="0" borderId="0" xfId="0" applyNumberFormat="1" applyFont="1" applyFill="1" applyAlignment="1">
      <alignment horizontal="right"/>
    </xf>
    <xf numFmtId="180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72" fontId="1" fillId="0" borderId="19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 applyProtection="1">
      <alignment horizontal="center"/>
      <protection/>
    </xf>
    <xf numFmtId="172" fontId="1" fillId="0" borderId="20" xfId="0" applyNumberFormat="1" applyFont="1" applyFill="1" applyBorder="1" applyAlignment="1">
      <alignment horizontal="center"/>
    </xf>
    <xf numFmtId="172" fontId="3" fillId="0" borderId="2" xfId="0" applyNumberFormat="1" applyFont="1" applyFill="1" applyBorder="1" applyAlignment="1">
      <alignment horizontal="center"/>
    </xf>
    <xf numFmtId="172" fontId="3" fillId="0" borderId="2" xfId="0" applyNumberFormat="1" applyFont="1" applyFill="1" applyBorder="1" applyAlignment="1" applyProtection="1">
      <alignment horizontal="center"/>
      <protection/>
    </xf>
    <xf numFmtId="172" fontId="3" fillId="0" borderId="4" xfId="0" applyNumberFormat="1" applyFont="1" applyFill="1" applyBorder="1" applyAlignment="1">
      <alignment horizontal="center"/>
    </xf>
    <xf numFmtId="180" fontId="3" fillId="0" borderId="2" xfId="0" applyNumberFormat="1" applyFont="1" applyFill="1" applyBorder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right"/>
    </xf>
    <xf numFmtId="17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21" xfId="0" applyFont="1" applyFill="1" applyBorder="1" applyAlignment="1">
      <alignment horizontal="center"/>
    </xf>
    <xf numFmtId="179" fontId="1" fillId="0" borderId="13" xfId="0" applyNumberFormat="1" applyFont="1" applyFill="1" applyBorder="1" applyAlignment="1">
      <alignment horizontal="center"/>
    </xf>
    <xf numFmtId="179" fontId="1" fillId="0" borderId="20" xfId="0" applyNumberFormat="1" applyFont="1" applyFill="1" applyBorder="1" applyAlignment="1">
      <alignment horizontal="center"/>
    </xf>
    <xf numFmtId="179" fontId="1" fillId="0" borderId="5" xfId="0" applyNumberFormat="1" applyFont="1" applyFill="1" applyBorder="1" applyAlignment="1">
      <alignment horizontal="center"/>
    </xf>
    <xf numFmtId="179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172" fontId="0" fillId="0" borderId="0" xfId="0" applyNumberFormat="1" applyFont="1" applyFill="1" applyAlignment="1">
      <alignment/>
    </xf>
    <xf numFmtId="4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 shrinkToFit="1"/>
    </xf>
    <xf numFmtId="0" fontId="4" fillId="0" borderId="5" xfId="0" applyFont="1" applyFill="1" applyBorder="1" applyAlignment="1">
      <alignment horizontal="center" wrapText="1" shrinkToFit="1"/>
    </xf>
    <xf numFmtId="172" fontId="1" fillId="0" borderId="22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172" fontId="0" fillId="0" borderId="5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Fill="1" applyAlignment="1">
      <alignment horizontal="right"/>
    </xf>
    <xf numFmtId="172" fontId="0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 horizontal="right"/>
    </xf>
    <xf numFmtId="172" fontId="0" fillId="0" borderId="16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 horizontal="center" vertical="top"/>
    </xf>
    <xf numFmtId="172" fontId="14" fillId="0" borderId="5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173" fontId="1" fillId="0" borderId="5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 vertical="top"/>
    </xf>
    <xf numFmtId="172" fontId="1" fillId="0" borderId="2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172" fontId="1" fillId="0" borderId="13" xfId="0" applyNumberFormat="1" applyFont="1" applyFill="1" applyBorder="1" applyAlignment="1">
      <alignment horizontal="center" vertical="top" wrapText="1"/>
    </xf>
    <xf numFmtId="172" fontId="0" fillId="0" borderId="13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right"/>
    </xf>
    <xf numFmtId="172" fontId="1" fillId="0" borderId="13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 horizontal="right"/>
    </xf>
    <xf numFmtId="0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172" fontId="3" fillId="0" borderId="19" xfId="0" applyNumberFormat="1" applyFont="1" applyFill="1" applyBorder="1" applyAlignment="1">
      <alignment horizontal="right"/>
    </xf>
    <xf numFmtId="172" fontId="3" fillId="0" borderId="2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wrapText="1" shrinkToFit="1"/>
    </xf>
    <xf numFmtId="172" fontId="4" fillId="0" borderId="16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172" fontId="3" fillId="0" borderId="25" xfId="0" applyNumberFormat="1" applyFont="1" applyFill="1" applyBorder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179" fontId="1" fillId="0" borderId="16" xfId="0" applyNumberFormat="1" applyFont="1" applyFill="1" applyBorder="1" applyAlignment="1">
      <alignment horizontal="center"/>
    </xf>
    <xf numFmtId="179" fontId="1" fillId="0" borderId="19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right"/>
    </xf>
    <xf numFmtId="180" fontId="1" fillId="0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center"/>
    </xf>
    <xf numFmtId="172" fontId="1" fillId="3" borderId="5" xfId="0" applyNumberFormat="1" applyFont="1" applyFill="1" applyBorder="1" applyAlignment="1">
      <alignment/>
    </xf>
    <xf numFmtId="172" fontId="1" fillId="3" borderId="13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172" fontId="0" fillId="3" borderId="5" xfId="0" applyNumberFormat="1" applyFont="1" applyFill="1" applyBorder="1" applyAlignment="1">
      <alignment horizontal="right"/>
    </xf>
    <xf numFmtId="172" fontId="0" fillId="3" borderId="5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180" fontId="1" fillId="0" borderId="19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/>
    </xf>
    <xf numFmtId="179" fontId="1" fillId="0" borderId="5" xfId="0" applyNumberFormat="1" applyFont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86" fontId="18" fillId="0" borderId="0" xfId="0" applyNumberFormat="1" applyFont="1" applyAlignment="1">
      <alignment horizontal="center"/>
    </xf>
    <xf numFmtId="173" fontId="18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186" fontId="5" fillId="0" borderId="29" xfId="0" applyNumberFormat="1" applyFont="1" applyBorder="1" applyAlignment="1">
      <alignment horizontal="center"/>
    </xf>
    <xf numFmtId="186" fontId="5" fillId="0" borderId="30" xfId="0" applyNumberFormat="1" applyFont="1" applyBorder="1" applyAlignment="1">
      <alignment horizontal="center"/>
    </xf>
    <xf numFmtId="173" fontId="5" fillId="0" borderId="3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186" fontId="5" fillId="0" borderId="31" xfId="0" applyNumberFormat="1" applyFont="1" applyBorder="1" applyAlignment="1">
      <alignment horizontal="center"/>
    </xf>
    <xf numFmtId="173" fontId="5" fillId="0" borderId="31" xfId="0" applyNumberFormat="1" applyFont="1" applyBorder="1" applyAlignment="1">
      <alignment horizontal="center"/>
    </xf>
    <xf numFmtId="173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186" fontId="5" fillId="0" borderId="1" xfId="0" applyNumberFormat="1" applyFont="1" applyBorder="1" applyAlignment="1">
      <alignment horizontal="center"/>
    </xf>
    <xf numFmtId="186" fontId="5" fillId="0" borderId="34" xfId="0" applyNumberFormat="1" applyFont="1" applyBorder="1" applyAlignment="1">
      <alignment horizontal="center"/>
    </xf>
    <xf numFmtId="173" fontId="5" fillId="0" borderId="34" xfId="0" applyNumberFormat="1" applyFont="1" applyBorder="1" applyAlignment="1">
      <alignment horizontal="center"/>
    </xf>
    <xf numFmtId="173" fontId="5" fillId="0" borderId="32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86" fontId="5" fillId="0" borderId="35" xfId="0" applyNumberFormat="1" applyFont="1" applyBorder="1" applyAlignment="1">
      <alignment horizontal="center"/>
    </xf>
    <xf numFmtId="173" fontId="5" fillId="0" borderId="35" xfId="0" applyNumberFormat="1" applyFont="1" applyBorder="1" applyAlignment="1">
      <alignment horizontal="center"/>
    </xf>
    <xf numFmtId="186" fontId="5" fillId="0" borderId="35" xfId="21" applyNumberFormat="1" applyFont="1" applyBorder="1" applyAlignment="1">
      <alignment horizontal="center"/>
    </xf>
    <xf numFmtId="173" fontId="5" fillId="0" borderId="17" xfId="0" applyNumberFormat="1" applyFont="1" applyBorder="1" applyAlignment="1">
      <alignment horizontal="center"/>
    </xf>
    <xf numFmtId="0" fontId="19" fillId="0" borderId="5" xfId="0" applyFont="1" applyBorder="1" applyAlignment="1">
      <alignment wrapText="1"/>
    </xf>
    <xf numFmtId="0" fontId="19" fillId="0" borderId="5" xfId="0" applyFont="1" applyBorder="1" applyAlignment="1">
      <alignment horizontal="center"/>
    </xf>
    <xf numFmtId="3" fontId="19" fillId="0" borderId="5" xfId="21" applyNumberFormat="1" applyFont="1" applyBorder="1" applyAlignment="1">
      <alignment horizontal="right"/>
    </xf>
    <xf numFmtId="172" fontId="19" fillId="0" borderId="5" xfId="21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NumberFormat="1" applyFont="1" applyBorder="1" applyAlignment="1">
      <alignment horizontal="center"/>
    </xf>
    <xf numFmtId="3" fontId="5" fillId="0" borderId="5" xfId="21" applyNumberFormat="1" applyFont="1" applyBorder="1" applyAlignment="1">
      <alignment/>
    </xf>
    <xf numFmtId="3" fontId="5" fillId="0" borderId="5" xfId="21" applyNumberFormat="1" applyFont="1" applyBorder="1" applyAlignment="1">
      <alignment horizontal="right"/>
    </xf>
    <xf numFmtId="172" fontId="5" fillId="0" borderId="5" xfId="21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wrapText="1"/>
    </xf>
    <xf numFmtId="49" fontId="5" fillId="0" borderId="5" xfId="0" applyNumberFormat="1" applyFont="1" applyBorder="1" applyAlignment="1" quotePrefix="1">
      <alignment horizontal="center"/>
    </xf>
    <xf numFmtId="0" fontId="20" fillId="0" borderId="5" xfId="0" applyFont="1" applyBorder="1" applyAlignment="1">
      <alignment wrapText="1"/>
    </xf>
    <xf numFmtId="49" fontId="20" fillId="0" borderId="5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19" fillId="0" borderId="5" xfId="0" applyFont="1" applyBorder="1" applyAlignment="1">
      <alignment horizontal="left" wrapText="1"/>
    </xf>
    <xf numFmtId="49" fontId="19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20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left" wrapText="1"/>
    </xf>
    <xf numFmtId="0" fontId="21" fillId="0" borderId="5" xfId="0" applyFont="1" applyBorder="1" applyAlignment="1">
      <alignment wrapText="1"/>
    </xf>
    <xf numFmtId="0" fontId="19" fillId="0" borderId="5" xfId="0" applyFont="1" applyBorder="1" applyAlignment="1">
      <alignment horizontal="center"/>
    </xf>
    <xf numFmtId="172" fontId="19" fillId="0" borderId="5" xfId="0" applyNumberFormat="1" applyFont="1" applyBorder="1" applyAlignment="1">
      <alignment horizontal="right"/>
    </xf>
    <xf numFmtId="172" fontId="19" fillId="0" borderId="5" xfId="21" applyNumberFormat="1" applyFont="1" applyBorder="1" applyAlignment="1">
      <alignment horizontal="right"/>
    </xf>
    <xf numFmtId="3" fontId="19" fillId="0" borderId="5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72" fontId="5" fillId="0" borderId="11" xfId="21" applyNumberFormat="1" applyFont="1" applyBorder="1" applyAlignment="1">
      <alignment horizontal="right"/>
    </xf>
    <xf numFmtId="172" fontId="5" fillId="0" borderId="11" xfId="0" applyNumberFormat="1" applyFont="1" applyBorder="1" applyAlignment="1">
      <alignment horizontal="right"/>
    </xf>
    <xf numFmtId="3" fontId="5" fillId="0" borderId="11" xfId="21" applyNumberFormat="1" applyFont="1" applyBorder="1" applyAlignment="1">
      <alignment horizontal="right"/>
    </xf>
    <xf numFmtId="0" fontId="21" fillId="4" borderId="5" xfId="0" applyFont="1" applyFill="1" applyBorder="1" applyAlignment="1">
      <alignment horizontal="left" wrapText="1"/>
    </xf>
    <xf numFmtId="0" fontId="19" fillId="4" borderId="5" xfId="0" applyFont="1" applyFill="1" applyBorder="1" applyAlignment="1">
      <alignment horizontal="center"/>
    </xf>
    <xf numFmtId="3" fontId="19" fillId="4" borderId="5" xfId="21" applyNumberFormat="1" applyFont="1" applyFill="1" applyBorder="1" applyAlignment="1">
      <alignment horizontal="right"/>
    </xf>
    <xf numFmtId="172" fontId="19" fillId="4" borderId="5" xfId="21" applyNumberFormat="1" applyFont="1" applyFill="1" applyBorder="1" applyAlignment="1">
      <alignment horizontal="right"/>
    </xf>
    <xf numFmtId="3" fontId="19" fillId="4" borderId="36" xfId="0" applyNumberFormat="1" applyFont="1" applyFill="1" applyBorder="1" applyAlignment="1">
      <alignment/>
    </xf>
    <xf numFmtId="0" fontId="19" fillId="4" borderId="36" xfId="0" applyFont="1" applyFill="1" applyBorder="1" applyAlignment="1">
      <alignment/>
    </xf>
    <xf numFmtId="0" fontId="19" fillId="0" borderId="5" xfId="0" applyFont="1" applyBorder="1" applyAlignment="1">
      <alignment horizontal="left" wrapText="1"/>
    </xf>
    <xf numFmtId="3" fontId="19" fillId="0" borderId="5" xfId="21" applyNumberFormat="1" applyFont="1" applyBorder="1" applyAlignment="1">
      <alignment horizontal="right"/>
    </xf>
    <xf numFmtId="172" fontId="19" fillId="2" borderId="5" xfId="21" applyNumberFormat="1" applyFont="1" applyFill="1" applyBorder="1" applyAlignment="1">
      <alignment horizontal="right"/>
    </xf>
    <xf numFmtId="3" fontId="19" fillId="2" borderId="5" xfId="21" applyNumberFormat="1" applyFont="1" applyFill="1" applyBorder="1" applyAlignment="1">
      <alignment horizontal="right"/>
    </xf>
    <xf numFmtId="0" fontId="19" fillId="0" borderId="37" xfId="0" applyFont="1" applyBorder="1" applyAlignment="1">
      <alignment horizontal="left"/>
    </xf>
    <xf numFmtId="0" fontId="5" fillId="0" borderId="5" xfId="0" applyFont="1" applyFill="1" applyBorder="1" applyAlignment="1">
      <alignment horizontal="left" wrapText="1" shrinkToFit="1"/>
    </xf>
    <xf numFmtId="3" fontId="5" fillId="0" borderId="5" xfId="21" applyNumberFormat="1" applyFont="1" applyBorder="1" applyAlignment="1">
      <alignment horizontal="right"/>
    </xf>
    <xf numFmtId="3" fontId="5" fillId="2" borderId="5" xfId="21" applyNumberFormat="1" applyFont="1" applyFill="1" applyBorder="1" applyAlignment="1">
      <alignment horizontal="right"/>
    </xf>
    <xf numFmtId="172" fontId="5" fillId="2" borderId="5" xfId="21" applyNumberFormat="1" applyFont="1" applyFill="1" applyBorder="1" applyAlignment="1">
      <alignment horizontal="right"/>
    </xf>
    <xf numFmtId="172" fontId="5" fillId="0" borderId="5" xfId="21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5" xfId="0" applyFont="1" applyFill="1" applyBorder="1" applyAlignment="1">
      <alignment horizontal="left" vertical="top" wrapText="1" shrinkToFit="1"/>
    </xf>
    <xf numFmtId="0" fontId="20" fillId="0" borderId="5" xfId="0" applyFont="1" applyFill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5" fillId="0" borderId="5" xfId="18" applyFont="1" applyBorder="1" applyAlignment="1" applyProtection="1">
      <alignment vertical="center" wrapText="1"/>
      <protection/>
    </xf>
    <xf numFmtId="0" fontId="5" fillId="0" borderId="5" xfId="18" applyFont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0" fontId="5" fillId="0" borderId="0" xfId="18" applyFont="1" applyBorder="1" applyAlignment="1" applyProtection="1">
      <alignment vertical="center" wrapText="1"/>
      <protection/>
    </xf>
    <xf numFmtId="0" fontId="5" fillId="0" borderId="5" xfId="0" applyFont="1" applyFill="1" applyBorder="1" applyAlignment="1">
      <alignment vertical="top" wrapText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>
      <alignment horizontal="left" vertical="center" wrapText="1" shrinkToFit="1"/>
    </xf>
    <xf numFmtId="172" fontId="5" fillId="0" borderId="5" xfId="0" applyNumberFormat="1" applyFont="1" applyBorder="1" applyAlignment="1">
      <alignment horizontal="right"/>
    </xf>
    <xf numFmtId="0" fontId="22" fillId="0" borderId="5" xfId="18" applyFont="1" applyBorder="1" applyAlignment="1" applyProtection="1">
      <alignment vertical="center" wrapText="1"/>
      <protection/>
    </xf>
    <xf numFmtId="0" fontId="5" fillId="0" borderId="27" xfId="18" applyFont="1" applyBorder="1" applyAlignment="1" applyProtection="1">
      <alignment vertical="center" wrapText="1"/>
      <protection/>
    </xf>
    <xf numFmtId="0" fontId="5" fillId="0" borderId="5" xfId="0" applyFont="1" applyBorder="1" applyAlignment="1">
      <alignment horizontal="left" vertical="top" wrapText="1"/>
    </xf>
    <xf numFmtId="0" fontId="5" fillId="0" borderId="5" xfId="18" applyFont="1" applyBorder="1" applyAlignment="1" applyProtection="1">
      <alignment horizontal="center" vertical="center"/>
      <protection/>
    </xf>
    <xf numFmtId="0" fontId="19" fillId="0" borderId="5" xfId="18" applyFont="1" applyBorder="1" applyAlignment="1" applyProtection="1">
      <alignment vertical="center" wrapText="1"/>
      <protection/>
    </xf>
    <xf numFmtId="0" fontId="19" fillId="0" borderId="5" xfId="18" applyFont="1" applyBorder="1" applyAlignment="1" applyProtection="1">
      <alignment horizontal="center" vertical="center"/>
      <protection/>
    </xf>
    <xf numFmtId="0" fontId="19" fillId="0" borderId="38" xfId="18" applyFont="1" applyBorder="1" applyAlignment="1" applyProtection="1">
      <alignment vertical="center" wrapText="1"/>
      <protection/>
    </xf>
    <xf numFmtId="0" fontId="21" fillId="4" borderId="32" xfId="0" applyFont="1" applyFill="1" applyBorder="1" applyAlignment="1">
      <alignment horizontal="left" wrapText="1"/>
    </xf>
    <xf numFmtId="0" fontId="19" fillId="4" borderId="32" xfId="0" applyFont="1" applyFill="1" applyBorder="1" applyAlignment="1">
      <alignment horizontal="center"/>
    </xf>
    <xf numFmtId="3" fontId="19" fillId="4" borderId="32" xfId="21" applyNumberFormat="1" applyFont="1" applyFill="1" applyBorder="1" applyAlignment="1">
      <alignment horizontal="right"/>
    </xf>
    <xf numFmtId="172" fontId="19" fillId="4" borderId="32" xfId="21" applyNumberFormat="1" applyFont="1" applyFill="1" applyBorder="1" applyAlignment="1">
      <alignment horizontal="right"/>
    </xf>
    <xf numFmtId="0" fontId="23" fillId="2" borderId="24" xfId="0" applyFont="1" applyFill="1" applyBorder="1" applyAlignment="1">
      <alignment horizontal="left" wrapText="1"/>
    </xf>
    <xf numFmtId="0" fontId="23" fillId="2" borderId="35" xfId="0" applyFont="1" applyFill="1" applyBorder="1" applyAlignment="1">
      <alignment horizontal="center"/>
    </xf>
    <xf numFmtId="172" fontId="23" fillId="2" borderId="35" xfId="21" applyNumberFormat="1" applyFont="1" applyFill="1" applyBorder="1" applyAlignment="1">
      <alignment horizontal="right"/>
    </xf>
    <xf numFmtId="172" fontId="23" fillId="2" borderId="17" xfId="21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172" fontId="5" fillId="0" borderId="29" xfId="0" applyNumberFormat="1" applyFont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31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35" xfId="0" applyNumberFormat="1" applyFont="1" applyBorder="1" applyAlignment="1">
      <alignment horizontal="center"/>
    </xf>
    <xf numFmtId="172" fontId="5" fillId="0" borderId="24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 wrapText="1"/>
    </xf>
    <xf numFmtId="0" fontId="19" fillId="0" borderId="37" xfId="0" applyFont="1" applyBorder="1" applyAlignment="1">
      <alignment horizontal="center"/>
    </xf>
    <xf numFmtId="172" fontId="19" fillId="0" borderId="37" xfId="21" applyNumberFormat="1" applyFont="1" applyBorder="1" applyAlignment="1">
      <alignment horizontal="right"/>
    </xf>
    <xf numFmtId="172" fontId="19" fillId="0" borderId="13" xfId="21" applyNumberFormat="1" applyFont="1" applyBorder="1" applyAlignment="1">
      <alignment horizontal="right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49" fontId="5" fillId="0" borderId="5" xfId="0" applyNumberFormat="1" applyFont="1" applyBorder="1" applyAlignment="1">
      <alignment horizontal="center" wrapText="1"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3" fontId="5" fillId="0" borderId="5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right"/>
    </xf>
    <xf numFmtId="3" fontId="5" fillId="0" borderId="5" xfId="21" applyNumberFormat="1" applyFont="1" applyFill="1" applyBorder="1" applyAlignment="1">
      <alignment horizontal="right"/>
    </xf>
    <xf numFmtId="181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2" borderId="5" xfId="0" applyNumberFormat="1" applyFont="1" applyFill="1" applyBorder="1" applyAlignment="1">
      <alignment horizontal="right"/>
    </xf>
    <xf numFmtId="191" fontId="5" fillId="0" borderId="0" xfId="0" applyNumberFormat="1" applyFont="1" applyBorder="1" applyAlignment="1">
      <alignment/>
    </xf>
    <xf numFmtId="0" fontId="5" fillId="2" borderId="31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right"/>
    </xf>
    <xf numFmtId="180" fontId="5" fillId="2" borderId="0" xfId="0" applyNumberFormat="1" applyFont="1" applyFill="1" applyBorder="1" applyAlignment="1">
      <alignment horizontal="right"/>
    </xf>
    <xf numFmtId="172" fontId="5" fillId="0" borderId="0" xfId="21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21" applyNumberFormat="1" applyFont="1" applyBorder="1" applyAlignment="1">
      <alignment horizontal="right"/>
    </xf>
    <xf numFmtId="172" fontId="5" fillId="0" borderId="28" xfId="21" applyNumberFormat="1" applyFont="1" applyBorder="1" applyAlignment="1">
      <alignment horizontal="right"/>
    </xf>
    <xf numFmtId="0" fontId="19" fillId="4" borderId="39" xfId="0" applyFont="1" applyFill="1" applyBorder="1" applyAlignment="1">
      <alignment wrapText="1"/>
    </xf>
    <xf numFmtId="0" fontId="19" fillId="4" borderId="40" xfId="0" applyFont="1" applyFill="1" applyBorder="1" applyAlignment="1">
      <alignment horizontal="center" wrapText="1"/>
    </xf>
    <xf numFmtId="3" fontId="19" fillId="4" borderId="40" xfId="0" applyNumberFormat="1" applyFont="1" applyFill="1" applyBorder="1" applyAlignment="1">
      <alignment horizontal="right"/>
    </xf>
    <xf numFmtId="172" fontId="19" fillId="4" borderId="40" xfId="21" applyNumberFormat="1" applyFont="1" applyFill="1" applyBorder="1" applyAlignment="1">
      <alignment horizontal="right"/>
    </xf>
    <xf numFmtId="3" fontId="19" fillId="4" borderId="40" xfId="21" applyNumberFormat="1" applyFont="1" applyFill="1" applyBorder="1" applyAlignment="1">
      <alignment horizontal="right"/>
    </xf>
    <xf numFmtId="172" fontId="19" fillId="4" borderId="41" xfId="21" applyNumberFormat="1" applyFont="1" applyFill="1" applyBorder="1" applyAlignment="1">
      <alignment horizontal="right"/>
    </xf>
    <xf numFmtId="0" fontId="19" fillId="4" borderId="36" xfId="0" applyFont="1" applyFill="1" applyBorder="1" applyAlignment="1">
      <alignment/>
    </xf>
    <xf numFmtId="0" fontId="19" fillId="0" borderId="16" xfId="0" applyFont="1" applyBorder="1" applyAlignment="1">
      <alignment horizontal="left" wrapText="1"/>
    </xf>
    <xf numFmtId="0" fontId="19" fillId="0" borderId="16" xfId="0" applyFont="1" applyBorder="1" applyAlignment="1">
      <alignment horizontal="center"/>
    </xf>
    <xf numFmtId="3" fontId="19" fillId="2" borderId="16" xfId="0" applyNumberFormat="1" applyFont="1" applyFill="1" applyBorder="1" applyAlignment="1">
      <alignment horizontal="right"/>
    </xf>
    <xf numFmtId="172" fontId="19" fillId="0" borderId="16" xfId="21" applyNumberFormat="1" applyFont="1" applyBorder="1" applyAlignment="1">
      <alignment horizontal="right"/>
    </xf>
    <xf numFmtId="172" fontId="19" fillId="0" borderId="16" xfId="21" applyNumberFormat="1" applyFont="1" applyFill="1" applyBorder="1" applyAlignment="1">
      <alignment horizontal="right"/>
    </xf>
    <xf numFmtId="3" fontId="19" fillId="0" borderId="16" xfId="21" applyNumberFormat="1" applyFont="1" applyBorder="1" applyAlignment="1">
      <alignment horizontal="right"/>
    </xf>
    <xf numFmtId="0" fontId="19" fillId="0" borderId="35" xfId="0" applyFont="1" applyBorder="1" applyAlignment="1">
      <alignment/>
    </xf>
    <xf numFmtId="0" fontId="5" fillId="0" borderId="5" xfId="0" applyFont="1" applyBorder="1" applyAlignment="1">
      <alignment horizontal="left" vertical="top" wrapText="1"/>
    </xf>
    <xf numFmtId="172" fontId="5" fillId="0" borderId="16" xfId="21" applyNumberFormat="1" applyFont="1" applyBorder="1" applyAlignment="1">
      <alignment horizontal="right"/>
    </xf>
    <xf numFmtId="172" fontId="19" fillId="2" borderId="16" xfId="21" applyNumberFormat="1" applyFont="1" applyFill="1" applyBorder="1" applyAlignment="1">
      <alignment horizontal="right"/>
    </xf>
    <xf numFmtId="0" fontId="5" fillId="0" borderId="5" xfId="18" applyFont="1" applyBorder="1" applyAlignment="1" applyProtection="1">
      <alignment horizontal="center"/>
      <protection/>
    </xf>
    <xf numFmtId="3" fontId="5" fillId="2" borderId="11" xfId="0" applyNumberFormat="1" applyFont="1" applyFill="1" applyBorder="1" applyAlignment="1">
      <alignment horizontal="right"/>
    </xf>
    <xf numFmtId="172" fontId="5" fillId="2" borderId="11" xfId="0" applyNumberFormat="1" applyFont="1" applyFill="1" applyBorder="1" applyAlignment="1">
      <alignment horizontal="right"/>
    </xf>
    <xf numFmtId="3" fontId="5" fillId="0" borderId="16" xfId="21" applyNumberFormat="1" applyFont="1" applyBorder="1" applyAlignment="1">
      <alignment horizontal="right"/>
    </xf>
    <xf numFmtId="172" fontId="5" fillId="0" borderId="0" xfId="0" applyNumberFormat="1" applyFont="1" applyAlignment="1">
      <alignment/>
    </xf>
    <xf numFmtId="49" fontId="5" fillId="0" borderId="5" xfId="18" applyNumberFormat="1" applyFont="1" applyBorder="1" applyAlignment="1" applyProtection="1">
      <alignment horizontal="center"/>
      <protection/>
    </xf>
    <xf numFmtId="49" fontId="5" fillId="0" borderId="11" xfId="18" applyNumberFormat="1" applyFont="1" applyBorder="1" applyAlignment="1" applyProtection="1">
      <alignment horizontal="center"/>
      <protection/>
    </xf>
    <xf numFmtId="0" fontId="5" fillId="0" borderId="5" xfId="0" applyNumberFormat="1" applyFont="1" applyFill="1" applyBorder="1" applyAlignment="1">
      <alignment horizontal="left" vertical="center" wrapText="1"/>
    </xf>
    <xf numFmtId="172" fontId="5" fillId="0" borderId="11" xfId="21" applyNumberFormat="1" applyFont="1" applyBorder="1" applyAlignment="1">
      <alignment horizontal="right"/>
    </xf>
    <xf numFmtId="0" fontId="5" fillId="0" borderId="11" xfId="18" applyFont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42" xfId="0" applyNumberFormat="1" applyFont="1" applyFill="1" applyBorder="1" applyAlignment="1">
      <alignment horizontal="center" vertical="top"/>
    </xf>
    <xf numFmtId="49" fontId="1" fillId="0" borderId="43" xfId="0" applyNumberFormat="1" applyFont="1" applyFill="1" applyBorder="1" applyAlignment="1">
      <alignment horizontal="center" vertical="top"/>
    </xf>
    <xf numFmtId="49" fontId="5" fillId="0" borderId="27" xfId="18" applyNumberFormat="1" applyFont="1" applyBorder="1" applyAlignment="1" applyProtection="1">
      <alignment horizontal="center"/>
      <protection/>
    </xf>
    <xf numFmtId="3" fontId="5" fillId="2" borderId="27" xfId="0" applyNumberFormat="1" applyFont="1" applyFill="1" applyBorder="1" applyAlignment="1">
      <alignment horizontal="right"/>
    </xf>
    <xf numFmtId="172" fontId="5" fillId="0" borderId="27" xfId="21" applyNumberFormat="1" applyFont="1" applyBorder="1" applyAlignment="1">
      <alignment horizontal="right"/>
    </xf>
    <xf numFmtId="172" fontId="5" fillId="2" borderId="27" xfId="0" applyNumberFormat="1" applyFont="1" applyFill="1" applyBorder="1" applyAlignment="1">
      <alignment horizontal="right"/>
    </xf>
    <xf numFmtId="3" fontId="5" fillId="0" borderId="27" xfId="21" applyNumberFormat="1" applyFont="1" applyBorder="1" applyAlignment="1">
      <alignment horizontal="right"/>
    </xf>
    <xf numFmtId="172" fontId="5" fillId="0" borderId="27" xfId="21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172" fontId="5" fillId="2" borderId="5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3" fontId="5" fillId="2" borderId="11" xfId="0" applyNumberFormat="1" applyFont="1" applyFill="1" applyBorder="1" applyAlignment="1">
      <alignment horizontal="right"/>
    </xf>
    <xf numFmtId="172" fontId="5" fillId="2" borderId="11" xfId="0" applyNumberFormat="1" applyFont="1" applyFill="1" applyBorder="1" applyAlignment="1">
      <alignment horizontal="right"/>
    </xf>
    <xf numFmtId="3" fontId="5" fillId="0" borderId="11" xfId="21" applyNumberFormat="1" applyFont="1" applyBorder="1" applyAlignment="1">
      <alignment horizontal="right"/>
    </xf>
    <xf numFmtId="0" fontId="21" fillId="4" borderId="4" xfId="0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center"/>
    </xf>
    <xf numFmtId="3" fontId="19" fillId="4" borderId="4" xfId="0" applyNumberFormat="1" applyFont="1" applyFill="1" applyBorder="1" applyAlignment="1">
      <alignment horizontal="right"/>
    </xf>
    <xf numFmtId="172" fontId="19" fillId="4" borderId="4" xfId="21" applyNumberFormat="1" applyFont="1" applyFill="1" applyBorder="1" applyAlignment="1">
      <alignment horizontal="right"/>
    </xf>
    <xf numFmtId="3" fontId="19" fillId="4" borderId="4" xfId="21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right"/>
    </xf>
    <xf numFmtId="172" fontId="5" fillId="0" borderId="5" xfId="21" applyNumberFormat="1" applyFont="1" applyFill="1" applyBorder="1" applyAlignment="1">
      <alignment horizontal="right"/>
    </xf>
    <xf numFmtId="172" fontId="19" fillId="0" borderId="5" xfId="21" applyNumberFormat="1" applyFont="1" applyFill="1" applyBorder="1" applyAlignment="1">
      <alignment horizontal="right"/>
    </xf>
    <xf numFmtId="3" fontId="5" fillId="0" borderId="5" xfId="21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172" fontId="5" fillId="0" borderId="27" xfId="21" applyNumberFormat="1" applyFont="1" applyFill="1" applyBorder="1" applyAlignment="1">
      <alignment horizontal="right"/>
    </xf>
    <xf numFmtId="172" fontId="19" fillId="0" borderId="11" xfId="21" applyNumberFormat="1" applyFont="1" applyFill="1" applyBorder="1" applyAlignment="1">
      <alignment horizontal="right"/>
    </xf>
    <xf numFmtId="3" fontId="5" fillId="0" borderId="11" xfId="21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left" vertical="center" wrapText="1"/>
    </xf>
    <xf numFmtId="172" fontId="3" fillId="0" borderId="16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3" fontId="19" fillId="4" borderId="36" xfId="0" applyNumberFormat="1" applyFont="1" applyFill="1" applyBorder="1" applyAlignment="1">
      <alignment horizontal="right"/>
    </xf>
    <xf numFmtId="172" fontId="19" fillId="4" borderId="4" xfId="21" applyNumberFormat="1" applyFont="1" applyFill="1" applyBorder="1" applyAlignment="1">
      <alignment horizontal="right"/>
    </xf>
    <xf numFmtId="172" fontId="19" fillId="4" borderId="36" xfId="21" applyNumberFormat="1" applyFont="1" applyFill="1" applyBorder="1" applyAlignment="1">
      <alignment horizontal="right"/>
    </xf>
    <xf numFmtId="3" fontId="19" fillId="4" borderId="36" xfId="21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right"/>
    </xf>
    <xf numFmtId="172" fontId="19" fillId="0" borderId="16" xfId="21" applyNumberFormat="1" applyFont="1" applyFill="1" applyBorder="1" applyAlignment="1">
      <alignment horizontal="right"/>
    </xf>
    <xf numFmtId="3" fontId="19" fillId="0" borderId="16" xfId="21" applyNumberFormat="1" applyFont="1" applyFill="1" applyBorder="1" applyAlignment="1">
      <alignment horizontal="right"/>
    </xf>
    <xf numFmtId="0" fontId="20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right"/>
    </xf>
    <xf numFmtId="172" fontId="19" fillId="0" borderId="0" xfId="21" applyNumberFormat="1" applyFont="1" applyFill="1" applyBorder="1" applyAlignment="1">
      <alignment horizontal="right"/>
    </xf>
    <xf numFmtId="3" fontId="19" fillId="0" borderId="0" xfId="21" applyNumberFormat="1" applyFont="1" applyFill="1" applyBorder="1" applyAlignment="1">
      <alignment horizontal="right"/>
    </xf>
    <xf numFmtId="180" fontId="19" fillId="0" borderId="0" xfId="21" applyNumberFormat="1" applyFont="1" applyFill="1" applyBorder="1" applyAlignment="1">
      <alignment horizontal="right"/>
    </xf>
    <xf numFmtId="0" fontId="21" fillId="4" borderId="0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right"/>
    </xf>
    <xf numFmtId="172" fontId="19" fillId="4" borderId="0" xfId="21" applyNumberFormat="1" applyFont="1" applyFill="1" applyBorder="1" applyAlignment="1">
      <alignment horizontal="right"/>
    </xf>
    <xf numFmtId="3" fontId="19" fillId="4" borderId="0" xfId="21" applyNumberFormat="1" applyFont="1" applyFill="1" applyBorder="1" applyAlignment="1">
      <alignment horizontal="right"/>
    </xf>
    <xf numFmtId="0" fontId="19" fillId="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186" fontId="18" fillId="0" borderId="0" xfId="0" applyNumberFormat="1" applyFont="1" applyBorder="1" applyAlignment="1">
      <alignment horizontal="center"/>
    </xf>
    <xf numFmtId="173" fontId="18" fillId="0" borderId="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right"/>
    </xf>
    <xf numFmtId="172" fontId="1" fillId="0" borderId="26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 vertical="top"/>
    </xf>
    <xf numFmtId="172" fontId="3" fillId="0" borderId="11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vertical="top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172" fontId="1" fillId="0" borderId="5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0" fontId="4" fillId="0" borderId="4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18" xfId="0" applyFont="1" applyFill="1" applyBorder="1" applyAlignment="1">
      <alignment horizontal="center" wrapText="1" shrinkToFit="1"/>
    </xf>
    <xf numFmtId="0" fontId="3" fillId="0" borderId="19" xfId="0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 shrinkToFit="1"/>
    </xf>
    <xf numFmtId="0" fontId="1" fillId="0" borderId="49" xfId="0" applyFont="1" applyFill="1" applyBorder="1" applyAlignment="1">
      <alignment horizontal="center" wrapText="1" shrinkToFi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9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 horizontal="right"/>
    </xf>
    <xf numFmtId="172" fontId="1" fillId="0" borderId="11" xfId="0" applyNumberFormat="1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72" fontId="1" fillId="0" borderId="3" xfId="0" applyNumberFormat="1" applyFont="1" applyFill="1" applyBorder="1" applyAlignment="1">
      <alignment horizontal="center" vertical="center"/>
    </xf>
    <xf numFmtId="172" fontId="1" fillId="0" borderId="49" xfId="0" applyNumberFormat="1" applyFont="1" applyFill="1" applyBorder="1" applyAlignment="1">
      <alignment horizontal="center" vertical="center"/>
    </xf>
    <xf numFmtId="172" fontId="1" fillId="0" borderId="2" xfId="0" applyNumberFormat="1" applyFont="1" applyFill="1" applyBorder="1" applyAlignment="1">
      <alignment horizontal="center" vertical="center"/>
    </xf>
    <xf numFmtId="9" fontId="1" fillId="0" borderId="3" xfId="0" applyNumberFormat="1" applyFont="1" applyFill="1" applyBorder="1" applyAlignment="1">
      <alignment horizontal="center" vertical="center" wrapText="1"/>
    </xf>
    <xf numFmtId="9" fontId="1" fillId="0" borderId="49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1" fillId="0" borderId="46" xfId="0" applyNumberFormat="1" applyFont="1" applyFill="1" applyBorder="1" applyAlignment="1">
      <alignment horizontal="center" vertical="center" wrapText="1"/>
    </xf>
    <xf numFmtId="9" fontId="1" fillId="0" borderId="47" xfId="0" applyNumberFormat="1" applyFont="1" applyFill="1" applyBorder="1" applyAlignment="1">
      <alignment horizontal="center" vertical="center" wrapText="1"/>
    </xf>
    <xf numFmtId="9" fontId="1" fillId="0" borderId="5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18" applyFont="1" applyBorder="1" applyAlignment="1" applyProtection="1">
      <alignment horizontal="center" vertical="center"/>
      <protection/>
    </xf>
    <xf numFmtId="3" fontId="5" fillId="0" borderId="5" xfId="21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172" fontId="19" fillId="0" borderId="1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186" fontId="5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86" fontId="19" fillId="0" borderId="26" xfId="0" applyNumberFormat="1" applyFont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186" fontId="19" fillId="0" borderId="11" xfId="0" applyNumberFormat="1" applyFont="1" applyBorder="1" applyAlignment="1">
      <alignment horizontal="center"/>
    </xf>
    <xf numFmtId="172" fontId="19" fillId="0" borderId="5" xfId="0" applyNumberFormat="1" applyFont="1" applyBorder="1" applyAlignment="1">
      <alignment horizontal="center" vertical="center"/>
    </xf>
    <xf numFmtId="172" fontId="19" fillId="0" borderId="5" xfId="0" applyNumberFormat="1" applyFont="1" applyBorder="1" applyAlignment="1">
      <alignment horizontal="center"/>
    </xf>
    <xf numFmtId="172" fontId="19" fillId="0" borderId="5" xfId="0" applyNumberFormat="1" applyFont="1" applyBorder="1" applyAlignment="1">
      <alignment horizontal="center"/>
    </xf>
    <xf numFmtId="172" fontId="19" fillId="0" borderId="24" xfId="0" applyNumberFormat="1" applyFont="1" applyBorder="1" applyAlignment="1">
      <alignment horizontal="center"/>
    </xf>
    <xf numFmtId="172" fontId="19" fillId="0" borderId="35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172" fontId="19" fillId="0" borderId="16" xfId="0" applyNumberFormat="1" applyFont="1" applyBorder="1" applyAlignment="1">
      <alignment horizontal="center"/>
    </xf>
    <xf numFmtId="172" fontId="5" fillId="0" borderId="5" xfId="21" applyNumberFormat="1" applyFont="1" applyBorder="1" applyAlignment="1">
      <alignment horizontal="right"/>
    </xf>
    <xf numFmtId="172" fontId="5" fillId="0" borderId="5" xfId="21" applyNumberFormat="1" applyFont="1" applyBorder="1" applyAlignment="1">
      <alignment horizontal="right"/>
    </xf>
    <xf numFmtId="3" fontId="5" fillId="0" borderId="5" xfId="21" applyNumberFormat="1" applyFont="1" applyBorder="1" applyAlignment="1">
      <alignment horizontal="right"/>
    </xf>
    <xf numFmtId="172" fontId="5" fillId="2" borderId="11" xfId="0" applyNumberFormat="1" applyFont="1" applyFill="1" applyBorder="1" applyAlignment="1">
      <alignment horizontal="right"/>
    </xf>
    <xf numFmtId="172" fontId="5" fillId="2" borderId="16" xfId="0" applyNumberFormat="1" applyFont="1" applyFill="1" applyBorder="1" applyAlignment="1">
      <alignment horizontal="right"/>
    </xf>
    <xf numFmtId="172" fontId="5" fillId="0" borderId="11" xfId="21" applyNumberFormat="1" applyFont="1" applyBorder="1" applyAlignment="1">
      <alignment horizontal="right"/>
    </xf>
    <xf numFmtId="172" fontId="5" fillId="0" borderId="16" xfId="21" applyNumberFormat="1" applyFont="1" applyBorder="1" applyAlignment="1">
      <alignment horizontal="right"/>
    </xf>
    <xf numFmtId="3" fontId="5" fillId="0" borderId="11" xfId="21" applyNumberFormat="1" applyFont="1" applyBorder="1" applyAlignment="1">
      <alignment horizontal="right"/>
    </xf>
    <xf numFmtId="3" fontId="5" fillId="0" borderId="16" xfId="21" applyNumberFormat="1" applyFont="1" applyBorder="1" applyAlignment="1">
      <alignment horizontal="right"/>
    </xf>
    <xf numFmtId="0" fontId="5" fillId="0" borderId="13" xfId="18" applyFont="1" applyBorder="1" applyAlignment="1" applyProtection="1">
      <alignment horizontal="center"/>
      <protection/>
    </xf>
    <xf numFmtId="3" fontId="5" fillId="2" borderId="11" xfId="0" applyNumberFormat="1" applyFont="1" applyFill="1" applyBorder="1" applyAlignment="1">
      <alignment horizontal="right"/>
    </xf>
    <xf numFmtId="3" fontId="5" fillId="2" borderId="16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ZV1PIV98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rv05\Folders\k405\!All\RESHENIE\&#1048;&#1047;&#1052;&#1045;&#1053;&#1045;&#1053;&#1048;&#1071;\2006\RESHENIE%2005.06.2006\&#1055;&#1088;&#1080;&#1083;&#1086;&#1078;&#1077;&#1085;&#1080;&#1103;1-7%2005.06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2"/>
      <sheetName val="№3"/>
      <sheetName val="№4"/>
      <sheetName val="№5"/>
      <sheetName val="№6"/>
      <sheetName val="№7"/>
      <sheetName val="проверочная"/>
    </sheetNames>
    <sheetDataSet>
      <sheetData sheetId="0">
        <row r="81">
          <cell r="C81">
            <v>1699921.7000000002</v>
          </cell>
          <cell r="D81">
            <v>351748.8</v>
          </cell>
          <cell r="E81">
            <v>104508.9</v>
          </cell>
          <cell r="F81">
            <v>2051670.5000000002</v>
          </cell>
        </row>
      </sheetData>
      <sheetData sheetId="3">
        <row r="57">
          <cell r="C57">
            <v>153.1</v>
          </cell>
          <cell r="D57">
            <v>7324.6</v>
          </cell>
          <cell r="G57">
            <v>20400.1</v>
          </cell>
          <cell r="H57">
            <v>16157.3</v>
          </cell>
          <cell r="I57">
            <v>657.5</v>
          </cell>
          <cell r="K57">
            <v>84.3</v>
          </cell>
          <cell r="L57">
            <v>542.8</v>
          </cell>
          <cell r="M57">
            <v>2958.2</v>
          </cell>
          <cell r="O57">
            <v>98900</v>
          </cell>
          <cell r="P57">
            <v>755.431</v>
          </cell>
          <cell r="Q57">
            <v>3313.7</v>
          </cell>
          <cell r="R57">
            <v>1092.4</v>
          </cell>
          <cell r="S57">
            <v>11407.8</v>
          </cell>
          <cell r="T57">
            <v>4464.3</v>
          </cell>
          <cell r="U57">
            <v>700.9</v>
          </cell>
          <cell r="V57">
            <v>60</v>
          </cell>
          <cell r="W57">
            <v>6898.7</v>
          </cell>
          <cell r="AA57">
            <v>18600</v>
          </cell>
          <cell r="AB57">
            <v>25000</v>
          </cell>
          <cell r="AC57">
            <v>62091</v>
          </cell>
          <cell r="AD57">
            <v>8960.6</v>
          </cell>
          <cell r="AE57">
            <v>44484.3</v>
          </cell>
          <cell r="AF57">
            <v>2978.4</v>
          </cell>
          <cell r="AG57">
            <v>2702</v>
          </cell>
          <cell r="AH57">
            <v>4153.6</v>
          </cell>
          <cell r="AI57">
            <v>324440.931</v>
          </cell>
        </row>
        <row r="58">
          <cell r="B58">
            <v>243694.1</v>
          </cell>
          <cell r="C58">
            <v>1203.3999999999999</v>
          </cell>
          <cell r="D58">
            <v>7324.6</v>
          </cell>
          <cell r="E58">
            <v>201573.69999999995</v>
          </cell>
          <cell r="F58">
            <v>26480.000000000007</v>
          </cell>
          <cell r="G58">
            <v>96836.70000000001</v>
          </cell>
          <cell r="H58">
            <v>64630.899999999994</v>
          </cell>
          <cell r="I58">
            <v>2631.2</v>
          </cell>
          <cell r="J58">
            <v>10904.199999999995</v>
          </cell>
          <cell r="K58">
            <v>337.4</v>
          </cell>
          <cell r="L58">
            <v>2172</v>
          </cell>
          <cell r="M58">
            <v>16160.999999999996</v>
          </cell>
          <cell r="N58">
            <v>1808</v>
          </cell>
          <cell r="O58">
            <v>98900</v>
          </cell>
          <cell r="P58">
            <v>9670.8</v>
          </cell>
          <cell r="Q58">
            <v>41314.69999999999</v>
          </cell>
          <cell r="R58">
            <v>1092.4</v>
          </cell>
          <cell r="S58">
            <v>11407.8</v>
          </cell>
          <cell r="T58">
            <v>4464.3</v>
          </cell>
          <cell r="U58">
            <v>700.9</v>
          </cell>
          <cell r="V58">
            <v>889.3000000000004</v>
          </cell>
          <cell r="W58">
            <v>6898.7</v>
          </cell>
          <cell r="X58">
            <v>35636.76399999999</v>
          </cell>
          <cell r="Y58">
            <v>0</v>
          </cell>
          <cell r="Z58">
            <v>0</v>
          </cell>
          <cell r="AA58">
            <v>18600</v>
          </cell>
          <cell r="AB58">
            <v>25000</v>
          </cell>
          <cell r="AC58">
            <v>62091</v>
          </cell>
          <cell r="AD58">
            <v>8960.6</v>
          </cell>
          <cell r="AE58">
            <v>44484.3</v>
          </cell>
          <cell r="AF58">
            <v>2978.4</v>
          </cell>
          <cell r="AG58">
            <v>2702</v>
          </cell>
          <cell r="AH58">
            <v>16614.2</v>
          </cell>
          <cell r="AI58">
            <v>971326.6640000002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J103"/>
  <sheetViews>
    <sheetView view="pageBreakPreview" zoomScale="75" zoomScaleNormal="75" zoomScaleSheetLayoutView="75" workbookViewId="0" topLeftCell="A1">
      <selection activeCell="B3" sqref="B3"/>
    </sheetView>
  </sheetViews>
  <sheetFormatPr defaultColWidth="9.00390625" defaultRowHeight="12.75"/>
  <cols>
    <col min="1" max="1" width="12.375" style="82" customWidth="1"/>
    <col min="2" max="2" width="60.375" style="83" customWidth="1"/>
    <col min="3" max="3" width="12.125" style="42" customWidth="1"/>
    <col min="4" max="4" width="10.375" style="42" customWidth="1"/>
    <col min="5" max="6" width="11.375" style="42" customWidth="1"/>
    <col min="7" max="10" width="9.375" style="42" bestFit="1" customWidth="1"/>
    <col min="11" max="11" width="10.00390625" style="42" bestFit="1" customWidth="1"/>
    <col min="12" max="16384" width="9.125" style="42" customWidth="1"/>
  </cols>
  <sheetData>
    <row r="1" spans="2:6" ht="12.75">
      <c r="B1" s="42"/>
      <c r="D1" s="537" t="s">
        <v>158</v>
      </c>
      <c r="E1" s="537"/>
      <c r="F1" s="537"/>
    </row>
    <row r="2" spans="4:6" ht="12.75">
      <c r="D2" s="537" t="s">
        <v>518</v>
      </c>
      <c r="E2" s="537"/>
      <c r="F2" s="537"/>
    </row>
    <row r="3" spans="4:6" ht="12.75">
      <c r="D3" s="537" t="s">
        <v>440</v>
      </c>
      <c r="E3" s="537"/>
      <c r="F3" s="537"/>
    </row>
    <row r="4" spans="5:6" ht="14.25" customHeight="1">
      <c r="E4" s="537"/>
      <c r="F4" s="537"/>
    </row>
    <row r="5" ht="3.75" customHeight="1" hidden="1"/>
    <row r="6" spans="1:6" ht="15" customHeight="1">
      <c r="A6" s="526" t="s">
        <v>87</v>
      </c>
      <c r="B6" s="526"/>
      <c r="C6" s="526"/>
      <c r="D6" s="526"/>
      <c r="E6" s="526"/>
      <c r="F6" s="526"/>
    </row>
    <row r="7" ht="12.75" customHeight="1"/>
    <row r="8" ht="13.5" thickBot="1">
      <c r="F8" s="3" t="s">
        <v>290</v>
      </c>
    </row>
    <row r="9" ht="12" customHeight="1" hidden="1"/>
    <row r="10" spans="1:6" ht="13.5" thickBot="1">
      <c r="A10" s="527" t="s">
        <v>159</v>
      </c>
      <c r="B10" s="529" t="s">
        <v>160</v>
      </c>
      <c r="C10" s="531" t="s">
        <v>161</v>
      </c>
      <c r="D10" s="533" t="s">
        <v>423</v>
      </c>
      <c r="E10" s="534"/>
      <c r="F10" s="535" t="s">
        <v>525</v>
      </c>
    </row>
    <row r="11" spans="1:6" ht="26.25" thickBot="1">
      <c r="A11" s="528"/>
      <c r="B11" s="530"/>
      <c r="C11" s="532"/>
      <c r="D11" s="84" t="s">
        <v>525</v>
      </c>
      <c r="E11" s="85" t="s">
        <v>162</v>
      </c>
      <c r="F11" s="536"/>
    </row>
    <row r="12" spans="1:6" ht="13.5" thickBot="1">
      <c r="A12" s="86">
        <v>1</v>
      </c>
      <c r="B12" s="87">
        <v>2</v>
      </c>
      <c r="C12" s="88">
        <v>3</v>
      </c>
      <c r="D12" s="88">
        <v>4</v>
      </c>
      <c r="E12" s="88">
        <v>5</v>
      </c>
      <c r="F12" s="88" t="s">
        <v>163</v>
      </c>
    </row>
    <row r="13" spans="1:7" s="90" customFormat="1" ht="13.5" hidden="1" thickBot="1">
      <c r="A13" s="126">
        <v>10000000</v>
      </c>
      <c r="B13" s="127" t="s">
        <v>164</v>
      </c>
      <c r="C13" s="128">
        <f>C14+C20+C22</f>
        <v>822376.7</v>
      </c>
      <c r="D13" s="128">
        <f>D18+D22</f>
        <v>39126.3</v>
      </c>
      <c r="E13" s="128" t="s">
        <v>165</v>
      </c>
      <c r="F13" s="129">
        <f>C13+D13</f>
        <v>861503</v>
      </c>
      <c r="G13" s="89"/>
    </row>
    <row r="14" spans="1:6" ht="25.5" hidden="1">
      <c r="A14" s="91">
        <v>11000000</v>
      </c>
      <c r="B14" s="92" t="s">
        <v>246</v>
      </c>
      <c r="C14" s="93">
        <f>C15+C16</f>
        <v>700690.7</v>
      </c>
      <c r="D14" s="93" t="s">
        <v>165</v>
      </c>
      <c r="E14" s="93" t="s">
        <v>165</v>
      </c>
      <c r="F14" s="94">
        <f>F15+F16</f>
        <v>700690.7</v>
      </c>
    </row>
    <row r="15" spans="1:6" ht="12.75" hidden="1">
      <c r="A15" s="59">
        <v>11010000</v>
      </c>
      <c r="B15" s="40" t="s">
        <v>247</v>
      </c>
      <c r="C15" s="95">
        <v>668809.8</v>
      </c>
      <c r="D15" s="41" t="s">
        <v>165</v>
      </c>
      <c r="E15" s="41" t="s">
        <v>165</v>
      </c>
      <c r="F15" s="96">
        <f>C15</f>
        <v>668809.8</v>
      </c>
    </row>
    <row r="16" spans="1:6" ht="12.75" hidden="1">
      <c r="A16" s="59">
        <v>11020000</v>
      </c>
      <c r="B16" s="40" t="s">
        <v>248</v>
      </c>
      <c r="C16" s="41">
        <f>C17</f>
        <v>31880.9</v>
      </c>
      <c r="D16" s="41" t="s">
        <v>165</v>
      </c>
      <c r="E16" s="41" t="s">
        <v>165</v>
      </c>
      <c r="F16" s="96">
        <f>C16</f>
        <v>31880.9</v>
      </c>
    </row>
    <row r="17" spans="1:6" ht="25.5" hidden="1">
      <c r="A17" s="59">
        <v>11020200</v>
      </c>
      <c r="B17" s="40" t="s">
        <v>176</v>
      </c>
      <c r="C17" s="95">
        <f>1360.1+16616.7+13904.1</f>
        <v>31880.9</v>
      </c>
      <c r="D17" s="41" t="s">
        <v>165</v>
      </c>
      <c r="E17" s="41" t="s">
        <v>165</v>
      </c>
      <c r="F17" s="96">
        <f>C17</f>
        <v>31880.9</v>
      </c>
    </row>
    <row r="18" spans="1:6" ht="12.75" hidden="1">
      <c r="A18" s="59">
        <v>12000000</v>
      </c>
      <c r="B18" s="40" t="s">
        <v>249</v>
      </c>
      <c r="C18" s="41" t="s">
        <v>165</v>
      </c>
      <c r="D18" s="41">
        <f>D19</f>
        <v>37826.3</v>
      </c>
      <c r="E18" s="41" t="s">
        <v>165</v>
      </c>
      <c r="F18" s="96">
        <f>F19</f>
        <v>37826.3</v>
      </c>
    </row>
    <row r="19" spans="1:6" ht="25.5" hidden="1">
      <c r="A19" s="59">
        <v>12020000</v>
      </c>
      <c r="B19" s="40" t="s">
        <v>250</v>
      </c>
      <c r="C19" s="41" t="s">
        <v>165</v>
      </c>
      <c r="D19" s="95">
        <v>37826.3</v>
      </c>
      <c r="E19" s="41" t="s">
        <v>165</v>
      </c>
      <c r="F19" s="96">
        <f>D19</f>
        <v>37826.3</v>
      </c>
    </row>
    <row r="20" spans="1:6" ht="16.5" customHeight="1" hidden="1">
      <c r="A20" s="59">
        <v>13000000</v>
      </c>
      <c r="B20" s="40" t="s">
        <v>253</v>
      </c>
      <c r="C20" s="41">
        <f>C21</f>
        <v>83250</v>
      </c>
      <c r="D20" s="41" t="s">
        <v>165</v>
      </c>
      <c r="E20" s="41" t="s">
        <v>165</v>
      </c>
      <c r="F20" s="96">
        <f>F21</f>
        <v>83250</v>
      </c>
    </row>
    <row r="21" spans="1:6" ht="12.75" hidden="1">
      <c r="A21" s="59">
        <v>13050000</v>
      </c>
      <c r="B21" s="40" t="s">
        <v>254</v>
      </c>
      <c r="C21" s="95">
        <v>83250</v>
      </c>
      <c r="D21" s="41" t="s">
        <v>165</v>
      </c>
      <c r="E21" s="41" t="s">
        <v>165</v>
      </c>
      <c r="F21" s="96">
        <f>C21</f>
        <v>83250</v>
      </c>
    </row>
    <row r="22" spans="1:6" ht="13.5" customHeight="1" hidden="1">
      <c r="A22" s="59">
        <v>14000000</v>
      </c>
      <c r="B22" s="40" t="s">
        <v>255</v>
      </c>
      <c r="C22" s="41">
        <f>C23+C24+C26+C25</f>
        <v>38436</v>
      </c>
      <c r="D22" s="41">
        <f>D27</f>
        <v>1300</v>
      </c>
      <c r="E22" s="41" t="s">
        <v>165</v>
      </c>
      <c r="F22" s="96">
        <f>C22+D22</f>
        <v>39736</v>
      </c>
    </row>
    <row r="23" spans="1:6" ht="12.75" hidden="1">
      <c r="A23" s="59">
        <v>14060200</v>
      </c>
      <c r="B23" s="40" t="s">
        <v>256</v>
      </c>
      <c r="C23" s="95">
        <v>400</v>
      </c>
      <c r="D23" s="41" t="s">
        <v>165</v>
      </c>
      <c r="E23" s="41" t="s">
        <v>165</v>
      </c>
      <c r="F23" s="96">
        <f>C23</f>
        <v>400</v>
      </c>
    </row>
    <row r="24" spans="1:6" ht="25.5" hidden="1">
      <c r="A24" s="59">
        <v>14060300</v>
      </c>
      <c r="B24" s="40" t="s">
        <v>257</v>
      </c>
      <c r="C24" s="95">
        <v>0</v>
      </c>
      <c r="D24" s="41" t="s">
        <v>165</v>
      </c>
      <c r="E24" s="41" t="s">
        <v>165</v>
      </c>
      <c r="F24" s="96">
        <f>C24</f>
        <v>0</v>
      </c>
    </row>
    <row r="25" spans="1:6" ht="25.5" hidden="1">
      <c r="A25" s="59" t="s">
        <v>424</v>
      </c>
      <c r="B25" s="40" t="s">
        <v>425</v>
      </c>
      <c r="C25" s="95">
        <v>36</v>
      </c>
      <c r="D25" s="41" t="s">
        <v>165</v>
      </c>
      <c r="E25" s="41" t="s">
        <v>165</v>
      </c>
      <c r="F25" s="96">
        <f>C25</f>
        <v>36</v>
      </c>
    </row>
    <row r="26" spans="1:6" ht="25.5" hidden="1">
      <c r="A26" s="59">
        <v>14061100</v>
      </c>
      <c r="B26" s="40" t="s">
        <v>258</v>
      </c>
      <c r="C26" s="95">
        <v>38000</v>
      </c>
      <c r="D26" s="41" t="s">
        <v>165</v>
      </c>
      <c r="E26" s="41" t="s">
        <v>165</v>
      </c>
      <c r="F26" s="96">
        <f>C26</f>
        <v>38000</v>
      </c>
    </row>
    <row r="27" spans="1:6" ht="25.5" hidden="1">
      <c r="A27" s="59">
        <v>14070000</v>
      </c>
      <c r="B27" s="40" t="s">
        <v>259</v>
      </c>
      <c r="C27" s="41" t="s">
        <v>165</v>
      </c>
      <c r="D27" s="41">
        <f>D28</f>
        <v>1300</v>
      </c>
      <c r="E27" s="41" t="s">
        <v>165</v>
      </c>
      <c r="F27" s="96">
        <f>F28</f>
        <v>1300</v>
      </c>
    </row>
    <row r="28" spans="1:6" ht="27" customHeight="1" hidden="1">
      <c r="A28" s="59">
        <v>14071500</v>
      </c>
      <c r="B28" s="40" t="s">
        <v>260</v>
      </c>
      <c r="C28" s="41" t="s">
        <v>165</v>
      </c>
      <c r="D28" s="95">
        <v>1300</v>
      </c>
      <c r="E28" s="41" t="s">
        <v>165</v>
      </c>
      <c r="F28" s="96">
        <f>D28</f>
        <v>1300</v>
      </c>
    </row>
    <row r="29" spans="1:6" s="90" customFormat="1" ht="12.75" hidden="1">
      <c r="A29" s="58">
        <v>20000000</v>
      </c>
      <c r="B29" s="97" t="s">
        <v>261</v>
      </c>
      <c r="C29" s="98">
        <f>C30+C33+C35+C38</f>
        <v>7292.8</v>
      </c>
      <c r="D29" s="98">
        <f>D32+D38+D43</f>
        <v>36574.1</v>
      </c>
      <c r="E29" s="98" t="s">
        <v>165</v>
      </c>
      <c r="F29" s="99">
        <f>C29+D29</f>
        <v>43866.9</v>
      </c>
    </row>
    <row r="30" spans="1:6" ht="14.25" customHeight="1" hidden="1">
      <c r="A30" s="59">
        <v>21000000</v>
      </c>
      <c r="B30" s="40" t="s">
        <v>262</v>
      </c>
      <c r="C30" s="41">
        <f>C31</f>
        <v>4288.8</v>
      </c>
      <c r="D30" s="41" t="str">
        <f>D31</f>
        <v>Х</v>
      </c>
      <c r="E30" s="41" t="s">
        <v>165</v>
      </c>
      <c r="F30" s="96">
        <f>C30</f>
        <v>4288.8</v>
      </c>
    </row>
    <row r="31" spans="1:6" ht="26.25" customHeight="1" hidden="1">
      <c r="A31" s="59">
        <v>21040000</v>
      </c>
      <c r="B31" s="40" t="s">
        <v>379</v>
      </c>
      <c r="C31" s="41">
        <f>1450+2838.8</f>
        <v>4288.8</v>
      </c>
      <c r="D31" s="41" t="s">
        <v>165</v>
      </c>
      <c r="E31" s="41" t="s">
        <v>165</v>
      </c>
      <c r="F31" s="96">
        <f>C31</f>
        <v>4288.8</v>
      </c>
    </row>
    <row r="32" spans="1:6" ht="25.5" hidden="1">
      <c r="A32" s="59">
        <v>21110000</v>
      </c>
      <c r="B32" s="40" t="s">
        <v>263</v>
      </c>
      <c r="C32" s="41" t="s">
        <v>165</v>
      </c>
      <c r="D32" s="41">
        <v>563.5</v>
      </c>
      <c r="E32" s="41" t="s">
        <v>165</v>
      </c>
      <c r="F32" s="96">
        <f>D32</f>
        <v>563.5</v>
      </c>
    </row>
    <row r="33" spans="1:8" ht="25.5" hidden="1">
      <c r="A33" s="59">
        <v>22000000</v>
      </c>
      <c r="B33" s="40" t="s">
        <v>264</v>
      </c>
      <c r="C33" s="41">
        <f>C34</f>
        <v>2700</v>
      </c>
      <c r="D33" s="41" t="s">
        <v>165</v>
      </c>
      <c r="E33" s="41" t="s">
        <v>165</v>
      </c>
      <c r="F33" s="96">
        <f>C33</f>
        <v>2700</v>
      </c>
      <c r="H33" s="44"/>
    </row>
    <row r="34" spans="1:6" ht="24.75" customHeight="1" hidden="1">
      <c r="A34" s="59">
        <v>22080000</v>
      </c>
      <c r="B34" s="100" t="s">
        <v>426</v>
      </c>
      <c r="C34" s="95">
        <v>2700</v>
      </c>
      <c r="D34" s="41" t="s">
        <v>165</v>
      </c>
      <c r="E34" s="41" t="s">
        <v>165</v>
      </c>
      <c r="F34" s="96">
        <f>C34</f>
        <v>2700</v>
      </c>
    </row>
    <row r="35" spans="1:6" ht="12.75" hidden="1">
      <c r="A35" s="59">
        <v>23000000</v>
      </c>
      <c r="B35" s="40" t="s">
        <v>265</v>
      </c>
      <c r="C35" s="41">
        <f>C37</f>
        <v>0</v>
      </c>
      <c r="D35" s="41" t="s">
        <v>165</v>
      </c>
      <c r="E35" s="41" t="s">
        <v>165</v>
      </c>
      <c r="F35" s="96">
        <f>C35</f>
        <v>0</v>
      </c>
    </row>
    <row r="36" spans="1:6" ht="63.75" hidden="1">
      <c r="A36" s="59">
        <v>23020000</v>
      </c>
      <c r="B36" s="40" t="s">
        <v>287</v>
      </c>
      <c r="C36" s="101" t="s">
        <v>165</v>
      </c>
      <c r="D36" s="101" t="s">
        <v>165</v>
      </c>
      <c r="E36" s="101" t="s">
        <v>165</v>
      </c>
      <c r="F36" s="102" t="s">
        <v>165</v>
      </c>
    </row>
    <row r="37" spans="1:6" ht="12.75" hidden="1">
      <c r="A37" s="59">
        <v>23030000</v>
      </c>
      <c r="B37" s="40" t="s">
        <v>266</v>
      </c>
      <c r="C37" s="95">
        <v>0</v>
      </c>
      <c r="D37" s="41" t="s">
        <v>165</v>
      </c>
      <c r="E37" s="41" t="s">
        <v>165</v>
      </c>
      <c r="F37" s="96">
        <f>C37</f>
        <v>0</v>
      </c>
    </row>
    <row r="38" spans="1:6" ht="12.75" hidden="1">
      <c r="A38" s="59">
        <v>24000000</v>
      </c>
      <c r="B38" s="40" t="s">
        <v>267</v>
      </c>
      <c r="C38" s="95">
        <f>C41</f>
        <v>304</v>
      </c>
      <c r="D38" s="41">
        <f>D42</f>
        <v>30</v>
      </c>
      <c r="E38" s="41" t="s">
        <v>165</v>
      </c>
      <c r="F38" s="96">
        <f>C38+D38</f>
        <v>334</v>
      </c>
    </row>
    <row r="39" spans="1:6" ht="12.75" hidden="1">
      <c r="A39" s="59"/>
      <c r="B39" s="40"/>
      <c r="C39" s="41">
        <v>0</v>
      </c>
      <c r="D39" s="41" t="s">
        <v>165</v>
      </c>
      <c r="E39" s="41" t="s">
        <v>165</v>
      </c>
      <c r="F39" s="96">
        <v>0</v>
      </c>
    </row>
    <row r="40" spans="1:6" ht="38.25" hidden="1">
      <c r="A40" s="59">
        <v>24030000</v>
      </c>
      <c r="B40" s="40" t="s">
        <v>288</v>
      </c>
      <c r="C40" s="101" t="s">
        <v>165</v>
      </c>
      <c r="D40" s="101" t="s">
        <v>165</v>
      </c>
      <c r="E40" s="101" t="s">
        <v>165</v>
      </c>
      <c r="F40" s="102" t="s">
        <v>165</v>
      </c>
    </row>
    <row r="41" spans="1:6" ht="12.75" hidden="1">
      <c r="A41" s="59">
        <v>24060300</v>
      </c>
      <c r="B41" s="40" t="s">
        <v>268</v>
      </c>
      <c r="C41" s="41">
        <v>304</v>
      </c>
      <c r="D41" s="41" t="s">
        <v>165</v>
      </c>
      <c r="E41" s="41" t="s">
        <v>165</v>
      </c>
      <c r="F41" s="96">
        <f>C41</f>
        <v>304</v>
      </c>
    </row>
    <row r="42" spans="1:6" ht="14.25" customHeight="1" hidden="1">
      <c r="A42" s="59" t="s">
        <v>427</v>
      </c>
      <c r="B42" s="100" t="s">
        <v>428</v>
      </c>
      <c r="C42" s="41" t="s">
        <v>165</v>
      </c>
      <c r="D42" s="41">
        <f>22+8</f>
        <v>30</v>
      </c>
      <c r="E42" s="95" t="s">
        <v>165</v>
      </c>
      <c r="F42" s="96">
        <f>D42</f>
        <v>30</v>
      </c>
    </row>
    <row r="43" spans="1:6" ht="12.75" hidden="1">
      <c r="A43" s="59">
        <v>25000000</v>
      </c>
      <c r="B43" s="40" t="s">
        <v>269</v>
      </c>
      <c r="C43" s="41" t="s">
        <v>165</v>
      </c>
      <c r="D43" s="41">
        <f>35988.6-8</f>
        <v>35980.6</v>
      </c>
      <c r="E43" s="41" t="s">
        <v>165</v>
      </c>
      <c r="F43" s="96">
        <f>D43</f>
        <v>35980.6</v>
      </c>
    </row>
    <row r="44" spans="1:6" s="90" customFormat="1" ht="38.25" hidden="1">
      <c r="A44" s="59">
        <v>31030000</v>
      </c>
      <c r="B44" s="40" t="s">
        <v>270</v>
      </c>
      <c r="C44" s="41" t="s">
        <v>165</v>
      </c>
      <c r="D44" s="95">
        <v>1000</v>
      </c>
      <c r="E44" s="95">
        <f>D44</f>
        <v>1000</v>
      </c>
      <c r="F44" s="96">
        <f>D44</f>
        <v>1000</v>
      </c>
    </row>
    <row r="45" spans="1:6" s="90" customFormat="1" ht="12.75" hidden="1">
      <c r="A45" s="59">
        <v>50000000</v>
      </c>
      <c r="B45" s="40" t="s">
        <v>27</v>
      </c>
      <c r="C45" s="41" t="s">
        <v>165</v>
      </c>
      <c r="D45" s="41">
        <v>0</v>
      </c>
      <c r="E45" s="41" t="s">
        <v>165</v>
      </c>
      <c r="F45" s="96">
        <f>D45</f>
        <v>0</v>
      </c>
    </row>
    <row r="46" spans="1:6" ht="12.75" hidden="1">
      <c r="A46" s="59">
        <v>50080000</v>
      </c>
      <c r="B46" s="40" t="s">
        <v>271</v>
      </c>
      <c r="C46" s="41" t="s">
        <v>165</v>
      </c>
      <c r="D46" s="95">
        <v>49870.7</v>
      </c>
      <c r="E46" s="41" t="s">
        <v>165</v>
      </c>
      <c r="F46" s="96">
        <f>D46</f>
        <v>49870.7</v>
      </c>
    </row>
    <row r="47" spans="1:8" s="90" customFormat="1" ht="12.75" hidden="1">
      <c r="A47" s="522" t="s">
        <v>272</v>
      </c>
      <c r="B47" s="523"/>
      <c r="C47" s="103">
        <f>C13+C29</f>
        <v>829669.5</v>
      </c>
      <c r="D47" s="103">
        <f>D13+D29+D44+D45+D46</f>
        <v>126571.1</v>
      </c>
      <c r="E47" s="98">
        <f>E44</f>
        <v>1000</v>
      </c>
      <c r="F47" s="99">
        <f>C47+D47</f>
        <v>956240.6</v>
      </c>
      <c r="H47" s="104"/>
    </row>
    <row r="48" spans="1:6" s="90" customFormat="1" ht="12.75" hidden="1">
      <c r="A48" s="58"/>
      <c r="B48" s="97"/>
      <c r="C48" s="103"/>
      <c r="D48" s="103"/>
      <c r="E48" s="98"/>
      <c r="F48" s="99"/>
    </row>
    <row r="49" spans="1:6" ht="12.75" hidden="1">
      <c r="A49" s="58">
        <v>40000000</v>
      </c>
      <c r="B49" s="97" t="s">
        <v>273</v>
      </c>
      <c r="C49" s="98">
        <f>C50+C51+C53+C52</f>
        <v>1075899.4</v>
      </c>
      <c r="D49" s="98">
        <f>D53+D83</f>
        <v>1169122.6</v>
      </c>
      <c r="E49" s="98">
        <f>E53+E83</f>
        <v>170182.1</v>
      </c>
      <c r="F49" s="99">
        <f>C49+D49</f>
        <v>2245022</v>
      </c>
    </row>
    <row r="50" spans="1:6" ht="12.75" hidden="1">
      <c r="A50" s="59" t="s">
        <v>177</v>
      </c>
      <c r="B50" s="40" t="s">
        <v>185</v>
      </c>
      <c r="C50" s="41">
        <v>100862</v>
      </c>
      <c r="D50" s="41" t="s">
        <v>165</v>
      </c>
      <c r="E50" s="41" t="s">
        <v>165</v>
      </c>
      <c r="F50" s="96">
        <f>C50</f>
        <v>100862</v>
      </c>
    </row>
    <row r="51" spans="1:6" ht="53.25" customHeight="1" hidden="1">
      <c r="A51" s="59">
        <v>41020600</v>
      </c>
      <c r="B51" s="40" t="s">
        <v>350</v>
      </c>
      <c r="C51" s="41">
        <v>16614.2</v>
      </c>
      <c r="D51" s="41" t="s">
        <v>165</v>
      </c>
      <c r="E51" s="41" t="s">
        <v>165</v>
      </c>
      <c r="F51" s="96">
        <f>C51</f>
        <v>16614.2</v>
      </c>
    </row>
    <row r="52" spans="1:6" s="227" customFormat="1" ht="12.75" hidden="1">
      <c r="A52" s="59" t="s">
        <v>216</v>
      </c>
      <c r="B52" s="40" t="s">
        <v>94</v>
      </c>
      <c r="C52" s="41">
        <v>78793</v>
      </c>
      <c r="D52" s="41"/>
      <c r="E52" s="41"/>
      <c r="F52" s="96">
        <f>C52</f>
        <v>78793</v>
      </c>
    </row>
    <row r="53" spans="1:6" ht="12.75" hidden="1">
      <c r="A53" s="58">
        <v>41030000</v>
      </c>
      <c r="B53" s="97" t="s">
        <v>274</v>
      </c>
      <c r="C53" s="98">
        <f>C55+C56+C57+C58+C59+C61+C64+C74+C66+C73+C65+C70+C79+C71+C75+C80+C54+C62+C76+C77+C69+C82</f>
        <v>879630.2</v>
      </c>
      <c r="D53" s="98">
        <f>D55+D56+D57+D58+D59+D61+D64+D74+D77+D66+E55+D73+D65+D70+D79+D71+D75+D80+D63+D67+D68+D82+D72+D60+D69+D78</f>
        <v>1056224.8</v>
      </c>
      <c r="E53" s="98">
        <f>E55+E56+E57+E58+E59+E61+E64+E74+E77+E66+E73+E65+E68+E69</f>
        <v>57284.3</v>
      </c>
      <c r="F53" s="99">
        <f aca="true" t="shared" si="0" ref="F53:F62">C53+D53</f>
        <v>1935855</v>
      </c>
    </row>
    <row r="54" spans="1:7" ht="25.5" hidden="1">
      <c r="A54" s="59" t="s">
        <v>374</v>
      </c>
      <c r="B54" s="40" t="s">
        <v>375</v>
      </c>
      <c r="C54" s="41">
        <f>1877.1+2513.2-44.8-50.2+5780.8+697.7-136.5-100+11-4.5</f>
        <v>10543.8</v>
      </c>
      <c r="D54" s="41"/>
      <c r="E54" s="41"/>
      <c r="F54" s="96">
        <f t="shared" si="0"/>
        <v>10543.8</v>
      </c>
      <c r="G54" s="44">
        <f>F53-F54-400</f>
        <v>1924911.2</v>
      </c>
    </row>
    <row r="55" spans="1:6" ht="42" customHeight="1" hidden="1">
      <c r="A55" s="59" t="s">
        <v>429</v>
      </c>
      <c r="B55" s="62" t="s">
        <v>178</v>
      </c>
      <c r="C55" s="41">
        <f>243694.1+19974.4+47914.8-47914.8</f>
        <v>263668.5</v>
      </c>
      <c r="D55" s="41"/>
      <c r="E55" s="41"/>
      <c r="F55" s="96">
        <f t="shared" si="0"/>
        <v>263668.5</v>
      </c>
    </row>
    <row r="56" spans="1:6" ht="106.5" customHeight="1" hidden="1">
      <c r="A56" s="59">
        <v>41030700</v>
      </c>
      <c r="B56" s="125" t="s">
        <v>28</v>
      </c>
      <c r="C56" s="41">
        <v>7324.6</v>
      </c>
      <c r="D56" s="41"/>
      <c r="E56" s="41"/>
      <c r="F56" s="96">
        <f t="shared" si="0"/>
        <v>7324.6</v>
      </c>
    </row>
    <row r="57" spans="1:6" ht="63.75" hidden="1">
      <c r="A57" s="109" t="s">
        <v>430</v>
      </c>
      <c r="B57" s="130" t="s">
        <v>190</v>
      </c>
      <c r="C57" s="124">
        <f>201573.8+36077.8</f>
        <v>237651.6</v>
      </c>
      <c r="D57" s="41"/>
      <c r="E57" s="41"/>
      <c r="F57" s="96">
        <f t="shared" si="0"/>
        <v>237651.6</v>
      </c>
    </row>
    <row r="58" spans="1:6" ht="102" hidden="1">
      <c r="A58" s="59" t="s">
        <v>431</v>
      </c>
      <c r="B58" s="60" t="s">
        <v>65</v>
      </c>
      <c r="C58" s="41">
        <v>96836.7</v>
      </c>
      <c r="D58" s="41"/>
      <c r="E58" s="41"/>
      <c r="F58" s="96">
        <f t="shared" si="0"/>
        <v>96836.7</v>
      </c>
    </row>
    <row r="59" spans="1:6" ht="51">
      <c r="A59" s="109" t="s">
        <v>432</v>
      </c>
      <c r="B59" s="130" t="s">
        <v>107</v>
      </c>
      <c r="C59" s="124">
        <v>16416.7</v>
      </c>
      <c r="D59" s="41"/>
      <c r="E59" s="41"/>
      <c r="F59" s="96">
        <f t="shared" si="0"/>
        <v>16416.7</v>
      </c>
    </row>
    <row r="60" spans="1:6" ht="51">
      <c r="A60" s="109" t="s">
        <v>189</v>
      </c>
      <c r="B60" s="43" t="s">
        <v>245</v>
      </c>
      <c r="C60" s="124"/>
      <c r="D60" s="41">
        <v>60089.036</v>
      </c>
      <c r="E60" s="41"/>
      <c r="F60" s="96">
        <f t="shared" si="0"/>
        <v>60089</v>
      </c>
    </row>
    <row r="61" spans="1:6" ht="132" customHeight="1" hidden="1">
      <c r="A61" s="59" t="s">
        <v>66</v>
      </c>
      <c r="B61" s="43" t="s">
        <v>33</v>
      </c>
      <c r="C61" s="41">
        <v>98900</v>
      </c>
      <c r="D61" s="41"/>
      <c r="E61" s="41"/>
      <c r="F61" s="96">
        <f t="shared" si="0"/>
        <v>98900</v>
      </c>
    </row>
    <row r="62" spans="1:6" ht="63.75" hidden="1">
      <c r="A62" s="59" t="s">
        <v>471</v>
      </c>
      <c r="B62" s="137" t="s">
        <v>169</v>
      </c>
      <c r="C62" s="41">
        <v>41314.7</v>
      </c>
      <c r="D62" s="41"/>
      <c r="E62" s="41"/>
      <c r="F62" s="96">
        <f t="shared" si="0"/>
        <v>41314.7</v>
      </c>
    </row>
    <row r="63" spans="1:6" ht="39.75" customHeight="1" hidden="1">
      <c r="A63" s="59" t="s">
        <v>75</v>
      </c>
      <c r="B63" s="60" t="s">
        <v>226</v>
      </c>
      <c r="C63" s="41" t="s">
        <v>165</v>
      </c>
      <c r="D63" s="41">
        <v>62091</v>
      </c>
      <c r="E63" s="41"/>
      <c r="F63" s="96">
        <f>D63</f>
        <v>62091</v>
      </c>
    </row>
    <row r="64" spans="1:6" ht="39" customHeight="1" hidden="1">
      <c r="A64" s="59">
        <v>41033900</v>
      </c>
      <c r="B64" s="131" t="s">
        <v>204</v>
      </c>
      <c r="C64" s="41">
        <v>6898.7</v>
      </c>
      <c r="D64" s="41"/>
      <c r="E64" s="41"/>
      <c r="F64" s="96">
        <f>C64+D64</f>
        <v>6898.7</v>
      </c>
    </row>
    <row r="65" spans="1:6" ht="25.5" hidden="1">
      <c r="A65" s="59" t="s">
        <v>170</v>
      </c>
      <c r="B65" s="60" t="s">
        <v>180</v>
      </c>
      <c r="C65" s="41">
        <v>12500</v>
      </c>
      <c r="D65" s="41">
        <v>12500</v>
      </c>
      <c r="E65" s="41">
        <v>12500</v>
      </c>
      <c r="F65" s="96">
        <f>C65+D65</f>
        <v>25000</v>
      </c>
    </row>
    <row r="66" spans="1:6" ht="42" customHeight="1" hidden="1">
      <c r="A66" s="59" t="s">
        <v>68</v>
      </c>
      <c r="B66" s="60" t="s">
        <v>187</v>
      </c>
      <c r="C66" s="41">
        <v>11407.8</v>
      </c>
      <c r="D66" s="41"/>
      <c r="E66" s="41"/>
      <c r="F66" s="96">
        <f>C66+D66</f>
        <v>11407.8</v>
      </c>
    </row>
    <row r="67" spans="1:6" ht="93.75" customHeight="1" hidden="1">
      <c r="A67" s="59" t="s">
        <v>76</v>
      </c>
      <c r="B67" s="60" t="s">
        <v>205</v>
      </c>
      <c r="C67" s="41" t="s">
        <v>165</v>
      </c>
      <c r="D67" s="41">
        <v>8960.6</v>
      </c>
      <c r="E67" s="41"/>
      <c r="F67" s="96">
        <f>D67</f>
        <v>8960.6</v>
      </c>
    </row>
    <row r="68" spans="1:6" ht="39.75" customHeight="1" hidden="1">
      <c r="A68" s="59" t="s">
        <v>77</v>
      </c>
      <c r="B68" s="60" t="s">
        <v>310</v>
      </c>
      <c r="C68" s="41" t="s">
        <v>165</v>
      </c>
      <c r="D68" s="41">
        <v>44484.3</v>
      </c>
      <c r="E68" s="41">
        <v>44484.3</v>
      </c>
      <c r="F68" s="96">
        <f>D68</f>
        <v>44484.3</v>
      </c>
    </row>
    <row r="69" spans="1:6" ht="12.75" hidden="1">
      <c r="A69" s="59" t="s">
        <v>376</v>
      </c>
      <c r="B69" s="60" t="s">
        <v>289</v>
      </c>
      <c r="C69" s="41">
        <v>100</v>
      </c>
      <c r="D69" s="41">
        <f>1500-1200</f>
        <v>300</v>
      </c>
      <c r="E69" s="41">
        <f>1500-1200</f>
        <v>300</v>
      </c>
      <c r="F69" s="96">
        <f>C69+D69</f>
        <v>400</v>
      </c>
    </row>
    <row r="70" spans="1:6" ht="45" customHeight="1" hidden="1">
      <c r="A70" s="59" t="s">
        <v>70</v>
      </c>
      <c r="B70" s="60" t="s">
        <v>181</v>
      </c>
      <c r="C70" s="41">
        <f>1203.4+420.4</f>
        <v>1623.8</v>
      </c>
      <c r="D70" s="41"/>
      <c r="E70" s="41"/>
      <c r="F70" s="96">
        <f>C70+D70</f>
        <v>1623.8</v>
      </c>
    </row>
    <row r="71" spans="1:6" ht="55.5" customHeight="1" hidden="1">
      <c r="A71" s="59" t="s">
        <v>72</v>
      </c>
      <c r="B71" s="60" t="s">
        <v>188</v>
      </c>
      <c r="C71" s="41">
        <v>700.9</v>
      </c>
      <c r="D71" s="41"/>
      <c r="E71" s="41"/>
      <c r="F71" s="96">
        <f>C71+D71</f>
        <v>700.9</v>
      </c>
    </row>
    <row r="72" spans="1:6" ht="39.75" customHeight="1" hidden="1">
      <c r="A72" s="59" t="s">
        <v>78</v>
      </c>
      <c r="B72" s="60" t="s">
        <v>183</v>
      </c>
      <c r="C72" s="41" t="s">
        <v>165</v>
      </c>
      <c r="D72" s="41">
        <v>2702</v>
      </c>
      <c r="E72" s="41"/>
      <c r="F72" s="96">
        <f>D72</f>
        <v>2702</v>
      </c>
    </row>
    <row r="73" spans="1:6" ht="51" hidden="1">
      <c r="A73" s="59" t="s">
        <v>171</v>
      </c>
      <c r="B73" s="60" t="s">
        <v>69</v>
      </c>
      <c r="C73" s="41">
        <v>1808</v>
      </c>
      <c r="D73" s="41"/>
      <c r="E73" s="41"/>
      <c r="F73" s="96">
        <f aca="true" t="shared" si="1" ref="F73:F80">C73+D73</f>
        <v>1808</v>
      </c>
    </row>
    <row r="74" spans="1:6" ht="49.5" customHeight="1" hidden="1">
      <c r="A74" s="59" t="s">
        <v>67</v>
      </c>
      <c r="B74" s="60" t="s">
        <v>179</v>
      </c>
      <c r="C74" s="41">
        <f>7655.8+1520+495-1441.2</f>
        <v>8229.6</v>
      </c>
      <c r="D74" s="41"/>
      <c r="E74" s="41"/>
      <c r="F74" s="96">
        <f t="shared" si="1"/>
        <v>8229.6</v>
      </c>
    </row>
    <row r="75" spans="1:6" ht="41.25" customHeight="1" hidden="1">
      <c r="A75" s="59" t="s">
        <v>73</v>
      </c>
      <c r="B75" s="60" t="s">
        <v>203</v>
      </c>
      <c r="C75" s="41">
        <v>9300</v>
      </c>
      <c r="D75" s="41">
        <v>9300</v>
      </c>
      <c r="E75" s="41"/>
      <c r="F75" s="96">
        <f t="shared" si="1"/>
        <v>18600</v>
      </c>
    </row>
    <row r="76" spans="1:6" ht="41.25" customHeight="1" hidden="1">
      <c r="A76" s="186" t="s">
        <v>232</v>
      </c>
      <c r="B76" s="212" t="s">
        <v>233</v>
      </c>
      <c r="C76" s="108">
        <v>44</v>
      </c>
      <c r="D76" s="108"/>
      <c r="E76" s="108"/>
      <c r="F76" s="187">
        <f t="shared" si="1"/>
        <v>44</v>
      </c>
    </row>
    <row r="77" spans="1:6" ht="53.25" customHeight="1" hidden="1">
      <c r="A77" s="59" t="s">
        <v>225</v>
      </c>
      <c r="B77" s="60" t="s">
        <v>186</v>
      </c>
      <c r="C77" s="41">
        <v>1092.4</v>
      </c>
      <c r="D77" s="41"/>
      <c r="E77" s="41"/>
      <c r="F77" s="96">
        <f t="shared" si="1"/>
        <v>1092.4</v>
      </c>
    </row>
    <row r="78" spans="1:6" ht="89.25">
      <c r="A78" s="59" t="s">
        <v>93</v>
      </c>
      <c r="B78" s="188" t="s">
        <v>96</v>
      </c>
      <c r="C78" s="41"/>
      <c r="D78" s="41">
        <v>852819.456</v>
      </c>
      <c r="E78" s="41"/>
      <c r="F78" s="187">
        <f t="shared" si="1"/>
        <v>852819.5</v>
      </c>
    </row>
    <row r="79" spans="1:6" ht="54" customHeight="1" hidden="1">
      <c r="A79" s="59" t="s">
        <v>71</v>
      </c>
      <c r="B79" s="60" t="s">
        <v>182</v>
      </c>
      <c r="C79" s="41">
        <v>4464.3</v>
      </c>
      <c r="D79" s="41">
        <v>2978.4</v>
      </c>
      <c r="E79" s="41"/>
      <c r="F79" s="96">
        <f t="shared" si="1"/>
        <v>7442.7</v>
      </c>
    </row>
    <row r="80" spans="1:6" ht="53.25" customHeight="1" hidden="1">
      <c r="A80" s="59" t="s">
        <v>74</v>
      </c>
      <c r="B80" s="60" t="s">
        <v>202</v>
      </c>
      <c r="C80" s="41">
        <v>889.3</v>
      </c>
      <c r="D80" s="41"/>
      <c r="E80" s="41"/>
      <c r="F80" s="96">
        <f t="shared" si="1"/>
        <v>889.3</v>
      </c>
    </row>
    <row r="81" spans="1:6" ht="27" customHeight="1" hidden="1">
      <c r="A81" s="59"/>
      <c r="B81" s="60" t="s">
        <v>180</v>
      </c>
      <c r="C81" s="41"/>
      <c r="D81" s="41"/>
      <c r="E81" s="41"/>
      <c r="F81" s="96"/>
    </row>
    <row r="82" spans="1:6" ht="51" hidden="1">
      <c r="A82" s="59" t="s">
        <v>60</v>
      </c>
      <c r="B82" s="62" t="s">
        <v>62</v>
      </c>
      <c r="C82" s="41">
        <v>47914.8</v>
      </c>
      <c r="D82" s="41"/>
      <c r="E82" s="41"/>
      <c r="F82" s="96">
        <f>C82</f>
        <v>47914.8</v>
      </c>
    </row>
    <row r="83" spans="1:8" ht="27.75" customHeight="1" hidden="1">
      <c r="A83" s="58">
        <v>43010000</v>
      </c>
      <c r="B83" s="106" t="s">
        <v>275</v>
      </c>
      <c r="C83" s="98" t="s">
        <v>165</v>
      </c>
      <c r="D83" s="98">
        <f>19824.6+17000+8200+29272+8044.8-34.5+899+866.8+259+16616.7+13904.1-1954.7</f>
        <v>112897.8</v>
      </c>
      <c r="E83" s="98">
        <f>D83</f>
        <v>112897.8</v>
      </c>
      <c r="F83" s="99">
        <f>D83</f>
        <v>112897.8</v>
      </c>
      <c r="H83" s="44">
        <f>874158.4-659170.6</f>
        <v>214987.8</v>
      </c>
    </row>
    <row r="84" spans="1:6" s="90" customFormat="1" ht="13.5" thickBot="1">
      <c r="A84" s="524" t="s">
        <v>219</v>
      </c>
      <c r="B84" s="525"/>
      <c r="C84" s="217">
        <f>C47+C49</f>
        <v>1905568.9</v>
      </c>
      <c r="D84" s="217">
        <f>D47+D49</f>
        <v>1295693.7</v>
      </c>
      <c r="E84" s="217">
        <f>E49+E47</f>
        <v>171182.1</v>
      </c>
      <c r="F84" s="218">
        <f>C84+D84</f>
        <v>3201262.6</v>
      </c>
    </row>
    <row r="85" spans="2:10" ht="12.75">
      <c r="B85" s="215" t="s">
        <v>411</v>
      </c>
      <c r="C85" s="184">
        <f>'[1]№1'!C81</f>
        <v>1699921.7</v>
      </c>
      <c r="D85" s="184">
        <f>'[1]№1'!D81</f>
        <v>351748.8</v>
      </c>
      <c r="E85" s="216">
        <f>'[1]№1'!E81</f>
        <v>104508.9</v>
      </c>
      <c r="F85" s="184">
        <f>'[1]№1'!F81</f>
        <v>2051670.5</v>
      </c>
      <c r="G85" s="44"/>
      <c r="J85" s="44"/>
    </row>
    <row r="86" spans="2:10" ht="12.75">
      <c r="B86" s="170" t="s">
        <v>401</v>
      </c>
      <c r="C86" s="22">
        <f>C84-C85</f>
        <v>205647.2</v>
      </c>
      <c r="D86" s="22">
        <f>D84-D85</f>
        <v>943944.9</v>
      </c>
      <c r="E86" s="22">
        <f>E84-E85</f>
        <v>66673.2</v>
      </c>
      <c r="F86" s="22">
        <f>F84-F85</f>
        <v>1149592.1</v>
      </c>
      <c r="G86" s="44"/>
      <c r="J86" s="44"/>
    </row>
    <row r="87" spans="2:10" ht="12.75">
      <c r="B87" s="170" t="s">
        <v>412</v>
      </c>
      <c r="C87" s="22">
        <f>-1537.2+44</f>
        <v>-1493.2</v>
      </c>
      <c r="D87" s="22">
        <f>7718.5</f>
        <v>7718.5</v>
      </c>
      <c r="E87" s="22"/>
      <c r="F87" s="22">
        <f>C87+D87</f>
        <v>6225.3</v>
      </c>
      <c r="G87" s="44"/>
      <c r="J87" s="44"/>
    </row>
    <row r="88" spans="2:10" ht="12.75">
      <c r="B88" s="170" t="s">
        <v>401</v>
      </c>
      <c r="C88" s="22">
        <f>C86-C87</f>
        <v>207140.4</v>
      </c>
      <c r="D88" s="22">
        <f>D86-D87</f>
        <v>936226.4</v>
      </c>
      <c r="E88" s="22">
        <f>E86-E87</f>
        <v>66673.2</v>
      </c>
      <c r="F88" s="22">
        <f>F86-F87</f>
        <v>1143366.8</v>
      </c>
      <c r="G88" s="44"/>
      <c r="J88" s="44"/>
    </row>
    <row r="89" spans="2:6" ht="12.75">
      <c r="B89" s="170" t="s">
        <v>407</v>
      </c>
      <c r="C89" s="41" t="e">
        <f>#REF!</f>
        <v>#REF!</v>
      </c>
      <c r="D89" s="41" t="e">
        <f>#REF!</f>
        <v>#REF!</v>
      </c>
      <c r="E89" s="41" t="e">
        <f>#REF!</f>
        <v>#REF!</v>
      </c>
      <c r="F89" s="41" t="e">
        <f>#REF!</f>
        <v>#REF!</v>
      </c>
    </row>
    <row r="90" spans="2:6" ht="12.75">
      <c r="B90" s="170" t="s">
        <v>408</v>
      </c>
      <c r="C90" s="41" t="e">
        <f>#REF!</f>
        <v>#REF!</v>
      </c>
      <c r="D90" s="41" t="e">
        <f>#REF!</f>
        <v>#REF!</v>
      </c>
      <c r="E90" s="41" t="e">
        <f>#REF!</f>
        <v>#REF!</v>
      </c>
      <c r="F90" s="41" t="e">
        <f>#REF!</f>
        <v>#REF!</v>
      </c>
    </row>
    <row r="91" spans="2:6" ht="12.75">
      <c r="B91" s="170" t="s">
        <v>401</v>
      </c>
      <c r="C91" s="41" t="e">
        <f>C84-C89</f>
        <v>#REF!</v>
      </c>
      <c r="D91" s="41" t="e">
        <f>D84-D89</f>
        <v>#REF!</v>
      </c>
      <c r="E91" s="41" t="e">
        <f>E84-E89</f>
        <v>#REF!</v>
      </c>
      <c r="F91" s="41" t="e">
        <f>F84-F89</f>
        <v>#REF!</v>
      </c>
    </row>
    <row r="92" spans="2:6" ht="12.75">
      <c r="B92" s="169" t="s">
        <v>409</v>
      </c>
      <c r="C92" s="156" t="e">
        <f>#REF!</f>
        <v>#REF!</v>
      </c>
      <c r="D92" s="156"/>
      <c r="E92" s="156"/>
      <c r="F92" s="156"/>
    </row>
    <row r="93" spans="3:6" ht="12.75">
      <c r="C93" s="156"/>
      <c r="D93" s="156"/>
      <c r="E93" s="156"/>
      <c r="F93" s="156"/>
    </row>
    <row r="94" ht="12">
      <c r="F94" s="42">
        <f>262722+29272</f>
        <v>291994</v>
      </c>
    </row>
    <row r="95" spans="2:6" ht="12">
      <c r="B95" s="107"/>
      <c r="C95" s="44"/>
      <c r="F95" s="44"/>
    </row>
    <row r="97" spans="3:4" ht="12">
      <c r="C97" s="44"/>
      <c r="D97" s="42">
        <f>874158.4-25325</f>
        <v>848833.4</v>
      </c>
    </row>
    <row r="98" ht="12">
      <c r="D98" s="42">
        <f>D97-659170.6</f>
        <v>189662.8</v>
      </c>
    </row>
    <row r="103" ht="12">
      <c r="D103" s="44"/>
    </row>
  </sheetData>
  <mergeCells count="12">
    <mergeCell ref="D1:F1"/>
    <mergeCell ref="D2:F2"/>
    <mergeCell ref="D3:F3"/>
    <mergeCell ref="E4:F4"/>
    <mergeCell ref="A47:B47"/>
    <mergeCell ref="A84:B84"/>
    <mergeCell ref="A6:F6"/>
    <mergeCell ref="A10:A11"/>
    <mergeCell ref="B10:B11"/>
    <mergeCell ref="C10:C11"/>
    <mergeCell ref="D10:E10"/>
    <mergeCell ref="F10:F11"/>
  </mergeCells>
  <printOptions/>
  <pageMargins left="0.22" right="0.17" top="0.16" bottom="0.26" header="0" footer="0.16"/>
  <pageSetup fitToHeight="1" fitToWidth="1" horizontalDpi="600" verticalDpi="600" orientation="portrait" paperSize="9" scale="85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G564"/>
  <sheetViews>
    <sheetView view="pageBreakPreview" zoomScale="85" zoomScaleSheetLayoutView="85" workbookViewId="0" topLeftCell="A4">
      <pane xSplit="2" ySplit="8" topLeftCell="C12" activePane="bottomRight" state="frozen"/>
      <selection pane="topLeft" activeCell="A176" sqref="A176:B176"/>
      <selection pane="topRight" activeCell="A176" sqref="A176:B176"/>
      <selection pane="bottomLeft" activeCell="A176" sqref="A176:B176"/>
      <selection pane="bottomRight" activeCell="D180" sqref="D180"/>
    </sheetView>
  </sheetViews>
  <sheetFormatPr defaultColWidth="9.00390625" defaultRowHeight="12.75"/>
  <cols>
    <col min="1" max="1" width="8.125" style="53" customWidth="1"/>
    <col min="2" max="2" width="51.375" style="2" customWidth="1"/>
    <col min="3" max="3" width="11.375" style="3" customWidth="1"/>
    <col min="4" max="4" width="10.625" style="3" customWidth="1"/>
    <col min="5" max="5" width="9.375" style="3" customWidth="1"/>
    <col min="6" max="6" width="12.00390625" style="3" customWidth="1"/>
    <col min="7" max="7" width="9.75390625" style="3" customWidth="1"/>
    <col min="8" max="8" width="10.875" style="3" customWidth="1"/>
    <col min="9" max="9" width="10.375" style="3" bestFit="1" customWidth="1"/>
    <col min="10" max="10" width="9.875" style="3" hidden="1" customWidth="1"/>
    <col min="11" max="11" width="11.875" style="3" bestFit="1" customWidth="1"/>
    <col min="12" max="12" width="10.625" style="3" customWidth="1"/>
    <col min="13" max="16384" width="8.875" style="3" customWidth="1"/>
  </cols>
  <sheetData>
    <row r="1" spans="7:11" ht="12" customHeight="1">
      <c r="G1" s="538" t="s">
        <v>517</v>
      </c>
      <c r="H1" s="538"/>
      <c r="I1" s="538"/>
      <c r="J1" s="538"/>
      <c r="K1" s="538"/>
    </row>
    <row r="2" spans="7:11" ht="16.5" customHeight="1">
      <c r="G2" s="539" t="s">
        <v>518</v>
      </c>
      <c r="H2" s="539"/>
      <c r="I2" s="539"/>
      <c r="J2" s="539"/>
      <c r="K2" s="539"/>
    </row>
    <row r="3" spans="7:11" ht="12.75">
      <c r="G3" s="537" t="s">
        <v>439</v>
      </c>
      <c r="H3" s="537"/>
      <c r="I3" s="537"/>
      <c r="J3" s="537"/>
      <c r="K3" s="537"/>
    </row>
    <row r="5" spans="2:8" ht="13.5" customHeight="1">
      <c r="B5" s="1"/>
      <c r="C5" s="6"/>
      <c r="D5" s="6"/>
      <c r="E5" s="6"/>
      <c r="F5" s="6"/>
      <c r="G5" s="6"/>
      <c r="H5" s="6"/>
    </row>
    <row r="6" spans="1:11" ht="15.75">
      <c r="A6" s="540" t="s">
        <v>100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</row>
    <row r="7" spans="1:12" ht="15" customHeight="1">
      <c r="A7" s="540" t="s">
        <v>519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7"/>
    </row>
    <row r="8" spans="6:12" ht="13.5" thickBot="1">
      <c r="F8" s="8"/>
      <c r="G8" s="8"/>
      <c r="I8" s="9"/>
      <c r="J8" s="10"/>
      <c r="K8" s="3" t="s">
        <v>290</v>
      </c>
      <c r="L8" s="7"/>
    </row>
    <row r="9" spans="1:12" ht="25.5" customHeight="1" thickBot="1">
      <c r="A9" s="541" t="s">
        <v>520</v>
      </c>
      <c r="B9" s="544" t="s">
        <v>521</v>
      </c>
      <c r="C9" s="546" t="s">
        <v>522</v>
      </c>
      <c r="D9" s="547"/>
      <c r="E9" s="547"/>
      <c r="F9" s="547"/>
      <c r="G9" s="548"/>
      <c r="H9" s="512" t="s">
        <v>523</v>
      </c>
      <c r="I9" s="513"/>
      <c r="J9" s="514"/>
      <c r="K9" s="544" t="s">
        <v>524</v>
      </c>
      <c r="L9" s="11"/>
    </row>
    <row r="10" spans="1:12" ht="24" customHeight="1" thickBot="1">
      <c r="A10" s="542"/>
      <c r="B10" s="545"/>
      <c r="C10" s="516" t="s">
        <v>525</v>
      </c>
      <c r="D10" s="516" t="s">
        <v>526</v>
      </c>
      <c r="E10" s="518"/>
      <c r="F10" s="518"/>
      <c r="G10" s="519"/>
      <c r="H10" s="517" t="s">
        <v>525</v>
      </c>
      <c r="I10" s="12" t="s">
        <v>527</v>
      </c>
      <c r="J10" s="520" t="s">
        <v>528</v>
      </c>
      <c r="K10" s="545"/>
      <c r="L10" s="11"/>
    </row>
    <row r="11" spans="1:15" ht="84.75" thickBot="1">
      <c r="A11" s="543"/>
      <c r="B11" s="545"/>
      <c r="C11" s="517"/>
      <c r="D11" s="13" t="s">
        <v>529</v>
      </c>
      <c r="E11" s="14" t="s">
        <v>530</v>
      </c>
      <c r="F11" s="14" t="s">
        <v>531</v>
      </c>
      <c r="G11" s="14" t="s">
        <v>532</v>
      </c>
      <c r="H11" s="517"/>
      <c r="I11" s="14" t="s">
        <v>533</v>
      </c>
      <c r="J11" s="521"/>
      <c r="K11" s="515"/>
      <c r="L11" s="207" t="s">
        <v>285</v>
      </c>
      <c r="M11" s="168" t="s">
        <v>401</v>
      </c>
      <c r="N11" s="135" t="s">
        <v>286</v>
      </c>
      <c r="O11" s="168" t="s">
        <v>401</v>
      </c>
    </row>
    <row r="12" spans="1:15" ht="13.5" thickBot="1">
      <c r="A12" s="54">
        <v>1</v>
      </c>
      <c r="B12" s="15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93"/>
      <c r="M12" s="22"/>
      <c r="N12" s="22"/>
      <c r="O12" s="22"/>
    </row>
    <row r="13" spans="1:16" s="17" customFormat="1" ht="15.75" customHeight="1" hidden="1">
      <c r="A13" s="110" t="s">
        <v>534</v>
      </c>
      <c r="B13" s="111" t="s">
        <v>535</v>
      </c>
      <c r="C13" s="70">
        <v>17554.8</v>
      </c>
      <c r="D13" s="70">
        <v>2553.3</v>
      </c>
      <c r="E13" s="70">
        <v>1514.2</v>
      </c>
      <c r="F13" s="70">
        <v>13487.3</v>
      </c>
      <c r="G13" s="70"/>
      <c r="H13" s="70">
        <v>80</v>
      </c>
      <c r="I13" s="117">
        <v>0</v>
      </c>
      <c r="J13" s="117">
        <v>0</v>
      </c>
      <c r="K13" s="198">
        <v>17634.8</v>
      </c>
      <c r="L13" s="208">
        <v>15600.1</v>
      </c>
      <c r="M13" s="77">
        <v>1954.7</v>
      </c>
      <c r="N13" s="77"/>
      <c r="O13" s="77"/>
      <c r="P13" s="29"/>
    </row>
    <row r="14" spans="1:15" ht="12.75" hidden="1">
      <c r="A14" s="199" t="s">
        <v>536</v>
      </c>
      <c r="B14" s="18" t="s">
        <v>537</v>
      </c>
      <c r="C14" s="25">
        <v>17554.8</v>
      </c>
      <c r="D14" s="25">
        <v>2553.3</v>
      </c>
      <c r="E14" s="25">
        <v>1514.2</v>
      </c>
      <c r="F14" s="25">
        <v>13487.3</v>
      </c>
      <c r="G14" s="25"/>
      <c r="H14" s="25">
        <v>80</v>
      </c>
      <c r="I14" s="116"/>
      <c r="J14" s="116"/>
      <c r="K14" s="185">
        <v>17634.8</v>
      </c>
      <c r="L14" s="193"/>
      <c r="M14" s="77"/>
      <c r="N14" s="22"/>
      <c r="O14" s="22"/>
    </row>
    <row r="15" spans="1:15" ht="25.5" hidden="1">
      <c r="A15" s="55" t="s">
        <v>538</v>
      </c>
      <c r="B15" s="23" t="s">
        <v>539</v>
      </c>
      <c r="C15" s="39">
        <v>0</v>
      </c>
      <c r="D15" s="113">
        <v>0</v>
      </c>
      <c r="E15" s="113">
        <v>0</v>
      </c>
      <c r="F15" s="39">
        <v>0</v>
      </c>
      <c r="G15" s="113">
        <v>0</v>
      </c>
      <c r="H15" s="113">
        <v>0</v>
      </c>
      <c r="I15" s="113">
        <v>0</v>
      </c>
      <c r="J15" s="113"/>
      <c r="K15" s="201">
        <v>0</v>
      </c>
      <c r="L15" s="193"/>
      <c r="M15" s="77">
        <v>0</v>
      </c>
      <c r="N15" s="22"/>
      <c r="O15" s="22"/>
    </row>
    <row r="16" spans="1:15" ht="25.5" customHeight="1" hidden="1">
      <c r="A16" s="199" t="s">
        <v>540</v>
      </c>
      <c r="B16" s="45" t="s">
        <v>547</v>
      </c>
      <c r="C16" s="25">
        <v>0</v>
      </c>
      <c r="D16" s="25"/>
      <c r="E16" s="25"/>
      <c r="F16" s="25"/>
      <c r="G16" s="25"/>
      <c r="H16" s="25"/>
      <c r="I16" s="25"/>
      <c r="J16" s="25"/>
      <c r="K16" s="185">
        <v>0</v>
      </c>
      <c r="L16" s="193"/>
      <c r="M16" s="77">
        <v>0</v>
      </c>
      <c r="N16" s="22"/>
      <c r="O16" s="22"/>
    </row>
    <row r="17" spans="1:16" s="19" customFormat="1" ht="18.75" customHeight="1" hidden="1">
      <c r="A17" s="55" t="s">
        <v>548</v>
      </c>
      <c r="B17" s="56" t="s">
        <v>549</v>
      </c>
      <c r="C17" s="57">
        <v>211231</v>
      </c>
      <c r="D17" s="57">
        <v>79309.7</v>
      </c>
      <c r="E17" s="57">
        <v>16742.6</v>
      </c>
      <c r="F17" s="57">
        <v>115178.7</v>
      </c>
      <c r="G17" s="57"/>
      <c r="H17" s="57">
        <v>8459.1</v>
      </c>
      <c r="I17" s="57"/>
      <c r="J17" s="57"/>
      <c r="K17" s="210">
        <v>219690.1</v>
      </c>
      <c r="L17" s="193">
        <v>210453.1</v>
      </c>
      <c r="M17" s="77">
        <v>777.9</v>
      </c>
      <c r="N17" s="22"/>
      <c r="O17" s="22"/>
      <c r="P17" s="3"/>
    </row>
    <row r="18" spans="1:16" s="19" customFormat="1" ht="18.75" customHeight="1" hidden="1">
      <c r="A18" s="55"/>
      <c r="B18" s="122" t="s">
        <v>463</v>
      </c>
      <c r="C18" s="39"/>
      <c r="D18" s="39"/>
      <c r="E18" s="39"/>
      <c r="F18" s="39"/>
      <c r="G18" s="39"/>
      <c r="H18" s="39"/>
      <c r="I18" s="39"/>
      <c r="J18" s="39"/>
      <c r="K18" s="201"/>
      <c r="L18" s="193"/>
      <c r="M18" s="77">
        <v>0</v>
      </c>
      <c r="N18" s="22"/>
      <c r="O18" s="22"/>
      <c r="P18" s="3"/>
    </row>
    <row r="19" spans="1:16" s="19" customFormat="1" ht="51" hidden="1">
      <c r="A19" s="199" t="s">
        <v>81</v>
      </c>
      <c r="B19" s="35" t="s">
        <v>465</v>
      </c>
      <c r="C19" s="25">
        <v>11407.8</v>
      </c>
      <c r="D19" s="22"/>
      <c r="E19" s="22"/>
      <c r="F19" s="22">
        <v>11407.8</v>
      </c>
      <c r="G19" s="22"/>
      <c r="H19" s="22"/>
      <c r="I19" s="22"/>
      <c r="J19" s="22"/>
      <c r="K19" s="200">
        <v>11407.8</v>
      </c>
      <c r="L19" s="193"/>
      <c r="M19" s="77">
        <v>11407.8</v>
      </c>
      <c r="N19" s="22"/>
      <c r="O19" s="22"/>
      <c r="P19" s="3"/>
    </row>
    <row r="20" spans="1:16" s="19" customFormat="1" ht="51" hidden="1">
      <c r="A20" s="199" t="s">
        <v>80</v>
      </c>
      <c r="B20" s="35" t="s">
        <v>467</v>
      </c>
      <c r="C20" s="25">
        <v>366.6</v>
      </c>
      <c r="D20" s="25"/>
      <c r="E20" s="25"/>
      <c r="F20" s="25">
        <v>366.6</v>
      </c>
      <c r="G20" s="22"/>
      <c r="H20" s="22"/>
      <c r="I20" s="22"/>
      <c r="J20" s="22"/>
      <c r="K20" s="200">
        <v>366.6</v>
      </c>
      <c r="L20" s="193"/>
      <c r="M20" s="77">
        <v>366.6</v>
      </c>
      <c r="N20" s="22"/>
      <c r="O20" s="22"/>
      <c r="P20" s="3"/>
    </row>
    <row r="21" spans="1:16" s="19" customFormat="1" ht="38.25" hidden="1">
      <c r="A21" s="199" t="s">
        <v>79</v>
      </c>
      <c r="B21" s="35" t="s">
        <v>466</v>
      </c>
      <c r="C21" s="25"/>
      <c r="D21" s="22"/>
      <c r="E21" s="22"/>
      <c r="F21" s="22"/>
      <c r="G21" s="22"/>
      <c r="H21" s="22">
        <v>2702</v>
      </c>
      <c r="I21" s="22"/>
      <c r="J21" s="22"/>
      <c r="K21" s="200">
        <v>2702</v>
      </c>
      <c r="L21" s="193"/>
      <c r="M21" s="77">
        <v>0</v>
      </c>
      <c r="N21" s="22"/>
      <c r="O21" s="22"/>
      <c r="P21" s="3"/>
    </row>
    <row r="22" spans="1:16" s="19" customFormat="1" ht="63.75" hidden="1">
      <c r="A22" s="199" t="s">
        <v>82</v>
      </c>
      <c r="B22" s="35" t="s">
        <v>464</v>
      </c>
      <c r="C22" s="25">
        <v>1092.4</v>
      </c>
      <c r="D22" s="22"/>
      <c r="E22" s="22"/>
      <c r="F22" s="22">
        <v>1092.4</v>
      </c>
      <c r="G22" s="22"/>
      <c r="H22" s="22"/>
      <c r="I22" s="22"/>
      <c r="J22" s="22"/>
      <c r="K22" s="200">
        <v>1092.4</v>
      </c>
      <c r="L22" s="193"/>
      <c r="M22" s="77">
        <v>1092.4</v>
      </c>
      <c r="N22" s="22"/>
      <c r="O22" s="22"/>
      <c r="P22" s="3"/>
    </row>
    <row r="23" spans="1:16" s="19" customFormat="1" ht="16.5" customHeight="1" hidden="1">
      <c r="A23" s="55" t="s">
        <v>550</v>
      </c>
      <c r="B23" s="56" t="s">
        <v>551</v>
      </c>
      <c r="C23" s="57">
        <v>419818.2</v>
      </c>
      <c r="D23" s="57">
        <v>180589</v>
      </c>
      <c r="E23" s="57">
        <v>31720.9</v>
      </c>
      <c r="F23" s="57">
        <v>207508.3</v>
      </c>
      <c r="G23" s="57"/>
      <c r="H23" s="57">
        <v>14920.7</v>
      </c>
      <c r="I23" s="118">
        <v>0</v>
      </c>
      <c r="J23" s="118"/>
      <c r="K23" s="210">
        <v>434738.9</v>
      </c>
      <c r="L23" s="193">
        <v>421336.1</v>
      </c>
      <c r="M23" s="77">
        <v>-1517.9</v>
      </c>
      <c r="N23" s="22"/>
      <c r="O23" s="22"/>
      <c r="P23" s="3"/>
    </row>
    <row r="24" spans="1:16" s="19" customFormat="1" ht="16.5" customHeight="1" hidden="1">
      <c r="A24" s="55"/>
      <c r="B24" s="56" t="s">
        <v>476</v>
      </c>
      <c r="C24" s="57"/>
      <c r="D24" s="57"/>
      <c r="E24" s="57"/>
      <c r="F24" s="57"/>
      <c r="G24" s="57"/>
      <c r="H24" s="57"/>
      <c r="I24" s="118"/>
      <c r="J24" s="118"/>
      <c r="K24" s="210"/>
      <c r="L24" s="193"/>
      <c r="M24" s="77"/>
      <c r="N24" s="22"/>
      <c r="O24" s="22"/>
      <c r="P24" s="3"/>
    </row>
    <row r="25" spans="1:16" s="19" customFormat="1" ht="25.5" hidden="1">
      <c r="A25" s="199" t="s">
        <v>511</v>
      </c>
      <c r="B25" s="35" t="s">
        <v>510</v>
      </c>
      <c r="C25" s="120">
        <v>17098.5</v>
      </c>
      <c r="D25" s="57"/>
      <c r="E25" s="57"/>
      <c r="F25" s="120">
        <v>17098.5</v>
      </c>
      <c r="G25" s="57"/>
      <c r="H25" s="57"/>
      <c r="I25" s="118"/>
      <c r="J25" s="118"/>
      <c r="K25" s="211">
        <v>17098.5</v>
      </c>
      <c r="L25" s="193"/>
      <c r="M25" s="77"/>
      <c r="N25" s="22"/>
      <c r="O25" s="22"/>
      <c r="P25" s="3"/>
    </row>
    <row r="26" spans="1:16" s="19" customFormat="1" ht="63.75" hidden="1">
      <c r="A26" s="199" t="s">
        <v>83</v>
      </c>
      <c r="B26" s="35" t="s">
        <v>445</v>
      </c>
      <c r="C26" s="120">
        <v>4464.3</v>
      </c>
      <c r="D26" s="57"/>
      <c r="E26" s="57"/>
      <c r="F26" s="120">
        <v>4464.3</v>
      </c>
      <c r="G26" s="57"/>
      <c r="H26" s="120">
        <v>2978.4</v>
      </c>
      <c r="I26" s="118"/>
      <c r="J26" s="118"/>
      <c r="K26" s="211">
        <v>7442.7</v>
      </c>
      <c r="L26" s="193"/>
      <c r="M26" s="77">
        <v>4464.3</v>
      </c>
      <c r="N26" s="22"/>
      <c r="O26" s="22"/>
      <c r="P26" s="3"/>
    </row>
    <row r="27" spans="1:16" s="19" customFormat="1" ht="17.25" customHeight="1" hidden="1">
      <c r="A27" s="55" t="s">
        <v>557</v>
      </c>
      <c r="B27" s="56" t="s">
        <v>558</v>
      </c>
      <c r="C27" s="57">
        <v>105480.2</v>
      </c>
      <c r="D27" s="57">
        <v>28901.7</v>
      </c>
      <c r="E27" s="57">
        <v>9530.7</v>
      </c>
      <c r="F27" s="57">
        <v>65331.5</v>
      </c>
      <c r="G27" s="57">
        <v>1716.3</v>
      </c>
      <c r="H27" s="57">
        <v>17670.1</v>
      </c>
      <c r="I27" s="57">
        <v>0</v>
      </c>
      <c r="J27" s="57">
        <v>0</v>
      </c>
      <c r="K27" s="210">
        <v>123150.3</v>
      </c>
      <c r="L27" s="193">
        <v>111797.8</v>
      </c>
      <c r="M27" s="77">
        <v>-6317.6</v>
      </c>
      <c r="N27" s="22"/>
      <c r="O27" s="22"/>
      <c r="P27" s="3"/>
    </row>
    <row r="28" spans="1:15" ht="25.5" hidden="1">
      <c r="A28" s="199" t="s">
        <v>437</v>
      </c>
      <c r="B28" s="133" t="s">
        <v>441</v>
      </c>
      <c r="C28" s="25">
        <v>2221.7</v>
      </c>
      <c r="D28" s="120"/>
      <c r="E28" s="120"/>
      <c r="F28" s="25">
        <v>2221.7</v>
      </c>
      <c r="G28" s="120"/>
      <c r="H28" s="120"/>
      <c r="I28" s="120"/>
      <c r="J28" s="120"/>
      <c r="K28" s="185">
        <v>2221.7</v>
      </c>
      <c r="L28" s="193"/>
      <c r="M28" s="22"/>
      <c r="N28" s="22"/>
      <c r="O28" s="22"/>
    </row>
    <row r="29" spans="1:15" ht="25.5" hidden="1">
      <c r="A29" s="199" t="s">
        <v>438</v>
      </c>
      <c r="B29" s="133" t="s">
        <v>443</v>
      </c>
      <c r="C29" s="25">
        <v>4421.4</v>
      </c>
      <c r="D29" s="120"/>
      <c r="E29" s="120"/>
      <c r="F29" s="25">
        <v>4421.4</v>
      </c>
      <c r="G29" s="120"/>
      <c r="H29" s="120"/>
      <c r="I29" s="120"/>
      <c r="J29" s="120"/>
      <c r="K29" s="185">
        <v>4421.4</v>
      </c>
      <c r="L29" s="193"/>
      <c r="M29" s="22"/>
      <c r="N29" s="22"/>
      <c r="O29" s="22"/>
    </row>
    <row r="30" spans="1:15" ht="12.75" hidden="1">
      <c r="A30" s="199" t="s">
        <v>559</v>
      </c>
      <c r="B30" s="18" t="s">
        <v>560</v>
      </c>
      <c r="C30" s="25">
        <v>2.4</v>
      </c>
      <c r="D30" s="25"/>
      <c r="E30" s="25"/>
      <c r="F30" s="25">
        <v>2.4</v>
      </c>
      <c r="G30" s="25"/>
      <c r="H30" s="25"/>
      <c r="I30" s="25"/>
      <c r="J30" s="25"/>
      <c r="K30" s="185">
        <v>2.4</v>
      </c>
      <c r="L30" s="193"/>
      <c r="M30" s="22"/>
      <c r="N30" s="22"/>
      <c r="O30" s="22"/>
    </row>
    <row r="31" spans="1:15" ht="25.5" hidden="1">
      <c r="A31" s="199" t="s">
        <v>111</v>
      </c>
      <c r="B31" s="18" t="s">
        <v>291</v>
      </c>
      <c r="C31" s="25">
        <v>0</v>
      </c>
      <c r="D31" s="25"/>
      <c r="E31" s="25"/>
      <c r="F31" s="25"/>
      <c r="G31" s="25"/>
      <c r="H31" s="25"/>
      <c r="I31" s="25"/>
      <c r="J31" s="25"/>
      <c r="K31" s="185">
        <v>0</v>
      </c>
      <c r="L31" s="193"/>
      <c r="M31" s="22"/>
      <c r="N31" s="22"/>
      <c r="O31" s="22"/>
    </row>
    <row r="32" spans="1:15" ht="15" customHeight="1" hidden="1">
      <c r="A32" s="199" t="s">
        <v>561</v>
      </c>
      <c r="B32" s="18" t="s">
        <v>562</v>
      </c>
      <c r="C32" s="25">
        <v>3882.6</v>
      </c>
      <c r="D32" s="25"/>
      <c r="E32" s="25"/>
      <c r="F32" s="25">
        <v>3882.6</v>
      </c>
      <c r="G32" s="25"/>
      <c r="H32" s="25">
        <v>5</v>
      </c>
      <c r="I32" s="25"/>
      <c r="J32" s="25"/>
      <c r="K32" s="185">
        <v>3887.6</v>
      </c>
      <c r="L32" s="193"/>
      <c r="M32" s="22"/>
      <c r="N32" s="22"/>
      <c r="O32" s="22"/>
    </row>
    <row r="33" spans="1:15" ht="27" customHeight="1" hidden="1">
      <c r="A33" s="199" t="s">
        <v>563</v>
      </c>
      <c r="B33" s="18" t="s">
        <v>564</v>
      </c>
      <c r="C33" s="25">
        <v>1022.4</v>
      </c>
      <c r="D33" s="25"/>
      <c r="E33" s="25"/>
      <c r="F33" s="25">
        <v>1022.4</v>
      </c>
      <c r="G33" s="25"/>
      <c r="H33" s="25"/>
      <c r="I33" s="25"/>
      <c r="J33" s="25"/>
      <c r="K33" s="185">
        <v>1022.4</v>
      </c>
      <c r="L33" s="193"/>
      <c r="M33" s="22"/>
      <c r="N33" s="22"/>
      <c r="O33" s="22"/>
    </row>
    <row r="34" spans="1:15" ht="26.25" customHeight="1" hidden="1">
      <c r="A34" s="199" t="s">
        <v>292</v>
      </c>
      <c r="B34" s="18" t="s">
        <v>293</v>
      </c>
      <c r="C34" s="25">
        <v>1216.9</v>
      </c>
      <c r="D34" s="25"/>
      <c r="E34" s="25"/>
      <c r="F34" s="25">
        <v>1216.9</v>
      </c>
      <c r="G34" s="25"/>
      <c r="H34" s="25"/>
      <c r="I34" s="25"/>
      <c r="J34" s="25"/>
      <c r="K34" s="185">
        <v>1216.9</v>
      </c>
      <c r="L34" s="193"/>
      <c r="M34" s="22"/>
      <c r="N34" s="22"/>
      <c r="O34" s="22"/>
    </row>
    <row r="35" spans="1:15" ht="14.25" customHeight="1" hidden="1">
      <c r="A35" s="199" t="s">
        <v>420</v>
      </c>
      <c r="B35" s="18" t="s">
        <v>421</v>
      </c>
      <c r="C35" s="25">
        <v>793</v>
      </c>
      <c r="D35" s="25"/>
      <c r="E35" s="25"/>
      <c r="F35" s="25">
        <v>793</v>
      </c>
      <c r="G35" s="25"/>
      <c r="H35" s="25"/>
      <c r="I35" s="25"/>
      <c r="J35" s="25"/>
      <c r="K35" s="185">
        <v>793</v>
      </c>
      <c r="L35" s="193"/>
      <c r="M35" s="22"/>
      <c r="N35" s="22"/>
      <c r="O35" s="22"/>
    </row>
    <row r="36" spans="1:15" ht="28.5" customHeight="1" hidden="1">
      <c r="A36" s="199"/>
      <c r="B36" s="18" t="s">
        <v>477</v>
      </c>
      <c r="C36" s="25">
        <v>0</v>
      </c>
      <c r="D36" s="25"/>
      <c r="E36" s="25"/>
      <c r="F36" s="25"/>
      <c r="G36" s="25"/>
      <c r="H36" s="25"/>
      <c r="I36" s="25"/>
      <c r="J36" s="25"/>
      <c r="K36" s="185">
        <v>0</v>
      </c>
      <c r="L36" s="193"/>
      <c r="M36" s="22"/>
      <c r="N36" s="22"/>
      <c r="O36" s="22"/>
    </row>
    <row r="37" spans="1:15" ht="12.75" hidden="1">
      <c r="A37" s="199" t="s">
        <v>294</v>
      </c>
      <c r="B37" s="18" t="s">
        <v>295</v>
      </c>
      <c r="C37" s="25">
        <v>12845.1</v>
      </c>
      <c r="D37" s="25">
        <v>4912</v>
      </c>
      <c r="E37" s="25">
        <v>1204.7</v>
      </c>
      <c r="F37" s="25">
        <v>6728.4</v>
      </c>
      <c r="G37" s="25"/>
      <c r="H37" s="25">
        <v>1381.8</v>
      </c>
      <c r="I37" s="25"/>
      <c r="J37" s="25"/>
      <c r="K37" s="185">
        <v>14226.9</v>
      </c>
      <c r="L37" s="193"/>
      <c r="M37" s="22"/>
      <c r="N37" s="22"/>
      <c r="O37" s="22"/>
    </row>
    <row r="38" spans="1:15" ht="12.75" hidden="1">
      <c r="A38" s="199" t="s">
        <v>11</v>
      </c>
      <c r="B38" s="18" t="s">
        <v>12</v>
      </c>
      <c r="C38" s="25">
        <v>0</v>
      </c>
      <c r="D38" s="25"/>
      <c r="E38" s="25"/>
      <c r="F38" s="25"/>
      <c r="G38" s="25"/>
      <c r="H38" s="25"/>
      <c r="I38" s="25"/>
      <c r="J38" s="25"/>
      <c r="K38" s="185">
        <v>0</v>
      </c>
      <c r="L38" s="193"/>
      <c r="M38" s="22"/>
      <c r="N38" s="22"/>
      <c r="O38" s="22"/>
    </row>
    <row r="39" spans="1:15" ht="12.75" hidden="1">
      <c r="A39" s="203" t="s">
        <v>508</v>
      </c>
      <c r="B39" s="133" t="s">
        <v>507</v>
      </c>
      <c r="C39" s="25">
        <v>0</v>
      </c>
      <c r="D39" s="25"/>
      <c r="E39" s="25"/>
      <c r="F39" s="25"/>
      <c r="G39" s="25"/>
      <c r="H39" s="25"/>
      <c r="I39" s="25"/>
      <c r="J39" s="25"/>
      <c r="K39" s="185">
        <v>0</v>
      </c>
      <c r="L39" s="193"/>
      <c r="M39" s="22"/>
      <c r="N39" s="22"/>
      <c r="O39" s="22"/>
    </row>
    <row r="40" spans="1:15" ht="25.5" hidden="1">
      <c r="A40" s="199" t="s">
        <v>296</v>
      </c>
      <c r="B40" s="18" t="s">
        <v>297</v>
      </c>
      <c r="C40" s="25">
        <v>63576</v>
      </c>
      <c r="D40" s="25">
        <v>21283.7</v>
      </c>
      <c r="E40" s="25">
        <v>8087.5</v>
      </c>
      <c r="F40" s="25">
        <v>34204.8</v>
      </c>
      <c r="G40" s="25"/>
      <c r="H40" s="25">
        <v>16049.3</v>
      </c>
      <c r="I40" s="25"/>
      <c r="J40" s="25"/>
      <c r="K40" s="185">
        <v>79625.3</v>
      </c>
      <c r="L40" s="193"/>
      <c r="M40" s="22"/>
      <c r="N40" s="22"/>
      <c r="O40" s="22"/>
    </row>
    <row r="41" spans="1:15" ht="25.5" hidden="1">
      <c r="A41" s="199" t="s">
        <v>298</v>
      </c>
      <c r="B41" s="18" t="s">
        <v>282</v>
      </c>
      <c r="C41" s="25">
        <v>552.3</v>
      </c>
      <c r="D41" s="25">
        <v>333</v>
      </c>
      <c r="E41" s="25">
        <v>18</v>
      </c>
      <c r="F41" s="25">
        <v>201.3</v>
      </c>
      <c r="G41" s="25"/>
      <c r="H41" s="25"/>
      <c r="I41" s="25"/>
      <c r="J41" s="25"/>
      <c r="K41" s="185">
        <v>552.3</v>
      </c>
      <c r="L41" s="193"/>
      <c r="M41" s="22"/>
      <c r="N41" s="22"/>
      <c r="O41" s="22"/>
    </row>
    <row r="42" spans="1:15" ht="25.5" hidden="1">
      <c r="A42" s="199" t="s">
        <v>299</v>
      </c>
      <c r="B42" s="18" t="s">
        <v>283</v>
      </c>
      <c r="C42" s="25">
        <v>152.6</v>
      </c>
      <c r="D42" s="25"/>
      <c r="E42" s="25"/>
      <c r="F42" s="25">
        <v>152.6</v>
      </c>
      <c r="G42" s="25"/>
      <c r="H42" s="25"/>
      <c r="I42" s="25"/>
      <c r="J42" s="25"/>
      <c r="K42" s="185">
        <v>152.6</v>
      </c>
      <c r="L42" s="193"/>
      <c r="M42" s="22"/>
      <c r="N42" s="22"/>
      <c r="O42" s="22"/>
    </row>
    <row r="43" spans="1:15" ht="25.5" hidden="1">
      <c r="A43" s="199" t="s">
        <v>300</v>
      </c>
      <c r="B43" s="18" t="s">
        <v>301</v>
      </c>
      <c r="C43" s="25">
        <v>674.9</v>
      </c>
      <c r="D43" s="25"/>
      <c r="E43" s="25"/>
      <c r="F43" s="25">
        <v>674.9</v>
      </c>
      <c r="G43" s="25"/>
      <c r="H43" s="25"/>
      <c r="I43" s="25"/>
      <c r="J43" s="25"/>
      <c r="K43" s="185">
        <v>674.9</v>
      </c>
      <c r="L43" s="193"/>
      <c r="M43" s="22"/>
      <c r="N43" s="22"/>
      <c r="O43" s="22"/>
    </row>
    <row r="44" spans="1:15" ht="25.5" hidden="1">
      <c r="A44" s="199" t="s">
        <v>302</v>
      </c>
      <c r="B44" s="18" t="s">
        <v>303</v>
      </c>
      <c r="C44" s="25">
        <v>60</v>
      </c>
      <c r="D44" s="25"/>
      <c r="E44" s="25"/>
      <c r="F44" s="25">
        <v>60</v>
      </c>
      <c r="G44" s="25"/>
      <c r="H44" s="25"/>
      <c r="I44" s="25"/>
      <c r="J44" s="25"/>
      <c r="K44" s="185">
        <v>60</v>
      </c>
      <c r="L44" s="193"/>
      <c r="M44" s="22"/>
      <c r="N44" s="22"/>
      <c r="O44" s="22"/>
    </row>
    <row r="45" spans="1:15" ht="12.75" hidden="1">
      <c r="A45" s="199" t="s">
        <v>304</v>
      </c>
      <c r="B45" s="18" t="s">
        <v>305</v>
      </c>
      <c r="C45" s="25">
        <v>1259.3</v>
      </c>
      <c r="D45" s="25">
        <v>327</v>
      </c>
      <c r="E45" s="25">
        <v>45.4</v>
      </c>
      <c r="F45" s="25">
        <v>886.9</v>
      </c>
      <c r="G45" s="25"/>
      <c r="H45" s="25"/>
      <c r="I45" s="25"/>
      <c r="J45" s="25"/>
      <c r="K45" s="185">
        <v>1259.3</v>
      </c>
      <c r="L45" s="193"/>
      <c r="M45" s="22"/>
      <c r="N45" s="22"/>
      <c r="O45" s="22"/>
    </row>
    <row r="46" spans="1:15" ht="12.75" hidden="1">
      <c r="A46" s="199" t="s">
        <v>306</v>
      </c>
      <c r="B46" s="18" t="s">
        <v>307</v>
      </c>
      <c r="C46" s="25">
        <v>960.1</v>
      </c>
      <c r="D46" s="25">
        <v>349.3</v>
      </c>
      <c r="E46" s="25">
        <v>81.9</v>
      </c>
      <c r="F46" s="25">
        <v>528.9</v>
      </c>
      <c r="G46" s="25"/>
      <c r="H46" s="25"/>
      <c r="I46" s="25"/>
      <c r="J46" s="25"/>
      <c r="K46" s="185">
        <v>960.1</v>
      </c>
      <c r="L46" s="193"/>
      <c r="M46" s="22"/>
      <c r="N46" s="22"/>
      <c r="O46" s="22"/>
    </row>
    <row r="47" spans="1:15" ht="25.5" hidden="1">
      <c r="A47" s="199" t="s">
        <v>308</v>
      </c>
      <c r="B47" s="18" t="s">
        <v>309</v>
      </c>
      <c r="C47" s="25">
        <v>48.5</v>
      </c>
      <c r="D47" s="25"/>
      <c r="E47" s="25"/>
      <c r="F47" s="25">
        <v>48.5</v>
      </c>
      <c r="G47" s="25"/>
      <c r="H47" s="25"/>
      <c r="I47" s="25"/>
      <c r="J47" s="25"/>
      <c r="K47" s="185">
        <v>48.5</v>
      </c>
      <c r="L47" s="193"/>
      <c r="M47" s="22"/>
      <c r="N47" s="22"/>
      <c r="O47" s="22"/>
    </row>
    <row r="48" spans="1:15" ht="51" hidden="1">
      <c r="A48" s="199" t="s">
        <v>513</v>
      </c>
      <c r="B48" s="21" t="s">
        <v>281</v>
      </c>
      <c r="C48" s="25">
        <v>6990.5</v>
      </c>
      <c r="D48" s="25"/>
      <c r="E48" s="25"/>
      <c r="F48" s="25">
        <v>5274.2</v>
      </c>
      <c r="G48" s="25">
        <v>1716.3</v>
      </c>
      <c r="H48" s="25"/>
      <c r="I48" s="25"/>
      <c r="J48" s="25"/>
      <c r="K48" s="185">
        <v>6990.5</v>
      </c>
      <c r="L48" s="193"/>
      <c r="M48" s="22"/>
      <c r="N48" s="22"/>
      <c r="O48" s="22"/>
    </row>
    <row r="49" spans="1:15" ht="65.25" customHeight="1" hidden="1">
      <c r="A49" s="199" t="s">
        <v>565</v>
      </c>
      <c r="B49" s="18" t="s">
        <v>311</v>
      </c>
      <c r="C49" s="25">
        <v>880</v>
      </c>
      <c r="D49" s="25"/>
      <c r="E49" s="25"/>
      <c r="F49" s="25">
        <v>880</v>
      </c>
      <c r="G49" s="25"/>
      <c r="H49" s="25"/>
      <c r="I49" s="25"/>
      <c r="J49" s="25"/>
      <c r="K49" s="185">
        <v>880</v>
      </c>
      <c r="L49" s="193"/>
      <c r="M49" s="22"/>
      <c r="N49" s="22"/>
      <c r="O49" s="22"/>
    </row>
    <row r="50" spans="1:15" ht="25.5" hidden="1">
      <c r="A50" s="199" t="s">
        <v>566</v>
      </c>
      <c r="B50" s="18" t="s">
        <v>9</v>
      </c>
      <c r="C50" s="25">
        <v>158.4</v>
      </c>
      <c r="D50" s="25"/>
      <c r="E50" s="25"/>
      <c r="F50" s="25">
        <v>158.4</v>
      </c>
      <c r="G50" s="25"/>
      <c r="H50" s="25"/>
      <c r="I50" s="25"/>
      <c r="J50" s="25"/>
      <c r="K50" s="185">
        <v>158.4</v>
      </c>
      <c r="L50" s="193"/>
      <c r="M50" s="22"/>
      <c r="N50" s="22"/>
      <c r="O50" s="22"/>
    </row>
    <row r="51" spans="1:15" ht="25.5" hidden="1">
      <c r="A51" s="199" t="s">
        <v>312</v>
      </c>
      <c r="B51" s="18" t="s">
        <v>313</v>
      </c>
      <c r="C51" s="25">
        <v>41.6</v>
      </c>
      <c r="D51" s="25">
        <v>30.1</v>
      </c>
      <c r="E51" s="25"/>
      <c r="F51" s="25">
        <v>11.5</v>
      </c>
      <c r="G51" s="25"/>
      <c r="H51" s="25"/>
      <c r="I51" s="25"/>
      <c r="J51" s="25"/>
      <c r="K51" s="185">
        <v>41.6</v>
      </c>
      <c r="L51" s="193"/>
      <c r="M51" s="22"/>
      <c r="N51" s="22"/>
      <c r="O51" s="22"/>
    </row>
    <row r="52" spans="1:15" ht="12.75" hidden="1">
      <c r="A52" s="199" t="s">
        <v>314</v>
      </c>
      <c r="B52" s="18" t="s">
        <v>315</v>
      </c>
      <c r="C52" s="25">
        <v>40</v>
      </c>
      <c r="D52" s="25">
        <v>27.2</v>
      </c>
      <c r="E52" s="25"/>
      <c r="F52" s="25">
        <v>12.8</v>
      </c>
      <c r="G52" s="25"/>
      <c r="H52" s="25"/>
      <c r="I52" s="25"/>
      <c r="J52" s="25"/>
      <c r="K52" s="185">
        <v>40</v>
      </c>
      <c r="L52" s="193"/>
      <c r="M52" s="22"/>
      <c r="N52" s="22"/>
      <c r="O52" s="22"/>
    </row>
    <row r="53" spans="1:15" ht="27.75" customHeight="1" hidden="1">
      <c r="A53" s="199" t="s">
        <v>10</v>
      </c>
      <c r="B53" s="21" t="s">
        <v>316</v>
      </c>
      <c r="C53" s="25">
        <v>3678.4</v>
      </c>
      <c r="D53" s="25">
        <v>1639.4</v>
      </c>
      <c r="E53" s="25">
        <v>93.2</v>
      </c>
      <c r="F53" s="25">
        <v>1945.8</v>
      </c>
      <c r="G53" s="25"/>
      <c r="H53" s="25">
        <v>234</v>
      </c>
      <c r="I53" s="25"/>
      <c r="J53" s="25"/>
      <c r="K53" s="185">
        <v>3912.4</v>
      </c>
      <c r="L53" s="193"/>
      <c r="M53" s="22"/>
      <c r="N53" s="22"/>
      <c r="O53" s="22"/>
    </row>
    <row r="54" spans="1:15" ht="63.75" hidden="1">
      <c r="A54" s="199" t="s">
        <v>495</v>
      </c>
      <c r="B54" s="21" t="s">
        <v>496</v>
      </c>
      <c r="C54" s="25">
        <v>2.1</v>
      </c>
      <c r="D54" s="25"/>
      <c r="E54" s="25"/>
      <c r="F54" s="25">
        <v>2.1</v>
      </c>
      <c r="G54" s="25"/>
      <c r="H54" s="25"/>
      <c r="I54" s="25"/>
      <c r="J54" s="25"/>
      <c r="K54" s="185">
        <v>2.1</v>
      </c>
      <c r="L54" s="193"/>
      <c r="M54" s="22"/>
      <c r="N54" s="22"/>
      <c r="O54" s="22"/>
    </row>
    <row r="55" spans="1:16" s="19" customFormat="1" ht="9.75" customHeight="1" hidden="1">
      <c r="A55" s="55">
        <v>100000</v>
      </c>
      <c r="B55" s="23" t="s">
        <v>13</v>
      </c>
      <c r="C55" s="39">
        <v>0</v>
      </c>
      <c r="D55" s="39"/>
      <c r="E55" s="39"/>
      <c r="F55" s="39"/>
      <c r="G55" s="39"/>
      <c r="H55" s="39"/>
      <c r="I55" s="39"/>
      <c r="J55" s="39"/>
      <c r="K55" s="201">
        <v>0</v>
      </c>
      <c r="L55" s="193"/>
      <c r="M55" s="22"/>
      <c r="N55" s="22"/>
      <c r="O55" s="22"/>
      <c r="P55" s="3"/>
    </row>
    <row r="56" spans="1:16" s="19" customFormat="1" ht="12.75" customHeight="1" hidden="1">
      <c r="A56" s="199" t="s">
        <v>317</v>
      </c>
      <c r="B56" s="18" t="s">
        <v>319</v>
      </c>
      <c r="C56" s="25">
        <v>0</v>
      </c>
      <c r="D56" s="25"/>
      <c r="E56" s="25"/>
      <c r="F56" s="25"/>
      <c r="G56" s="39"/>
      <c r="H56" s="39"/>
      <c r="I56" s="39"/>
      <c r="J56" s="39"/>
      <c r="K56" s="201">
        <v>0</v>
      </c>
      <c r="L56" s="193"/>
      <c r="M56" s="22"/>
      <c r="N56" s="22"/>
      <c r="O56" s="22"/>
      <c r="P56" s="3"/>
    </row>
    <row r="57" spans="1:16" s="19" customFormat="1" ht="16.5" customHeight="1" hidden="1">
      <c r="A57" s="199" t="s">
        <v>84</v>
      </c>
      <c r="B57" s="21" t="s">
        <v>478</v>
      </c>
      <c r="C57" s="25">
        <v>889.3</v>
      </c>
      <c r="D57" s="25"/>
      <c r="E57" s="25"/>
      <c r="F57" s="25">
        <v>889.3</v>
      </c>
      <c r="G57" s="39"/>
      <c r="H57" s="39"/>
      <c r="I57" s="39"/>
      <c r="J57" s="39"/>
      <c r="K57" s="185">
        <v>889.3</v>
      </c>
      <c r="L57" s="193"/>
      <c r="M57" s="22"/>
      <c r="N57" s="22"/>
      <c r="O57" s="22"/>
      <c r="P57" s="3"/>
    </row>
    <row r="58" spans="1:16" s="19" customFormat="1" ht="12.75" hidden="1">
      <c r="A58" s="199" t="s">
        <v>278</v>
      </c>
      <c r="B58" s="18" t="s">
        <v>279</v>
      </c>
      <c r="C58" s="25">
        <v>0</v>
      </c>
      <c r="D58" s="39"/>
      <c r="E58" s="39"/>
      <c r="F58" s="25"/>
      <c r="G58" s="39"/>
      <c r="H58" s="39"/>
      <c r="I58" s="39"/>
      <c r="J58" s="39"/>
      <c r="K58" s="185">
        <v>0</v>
      </c>
      <c r="L58" s="193"/>
      <c r="M58" s="22"/>
      <c r="N58" s="22"/>
      <c r="O58" s="22"/>
      <c r="P58" s="3"/>
    </row>
    <row r="59" spans="1:16" s="19" customFormat="1" ht="102">
      <c r="A59" s="199" t="s">
        <v>98</v>
      </c>
      <c r="B59" s="188" t="s">
        <v>485</v>
      </c>
      <c r="C59" s="25"/>
      <c r="D59" s="25"/>
      <c r="E59" s="25"/>
      <c r="F59" s="25"/>
      <c r="G59" s="39"/>
      <c r="H59" s="41">
        <v>247043.8</v>
      </c>
      <c r="I59" s="39"/>
      <c r="J59" s="39"/>
      <c r="K59" s="185">
        <v>247043.8</v>
      </c>
      <c r="L59" s="193"/>
      <c r="M59" s="22"/>
      <c r="N59" s="22"/>
      <c r="O59" s="22"/>
      <c r="P59" s="3"/>
    </row>
    <row r="60" spans="1:16" s="19" customFormat="1" ht="15" customHeight="1" hidden="1">
      <c r="A60" s="58">
        <v>110000</v>
      </c>
      <c r="B60" s="23" t="s">
        <v>320</v>
      </c>
      <c r="C60" s="39">
        <v>47717.1</v>
      </c>
      <c r="D60" s="39">
        <v>3634.5</v>
      </c>
      <c r="E60" s="39">
        <v>637.6</v>
      </c>
      <c r="F60" s="39">
        <v>43345</v>
      </c>
      <c r="G60" s="39">
        <v>100</v>
      </c>
      <c r="H60" s="39">
        <v>561.1</v>
      </c>
      <c r="I60" s="39"/>
      <c r="J60" s="39"/>
      <c r="K60" s="201">
        <v>48278.2</v>
      </c>
      <c r="L60" s="193">
        <v>47676.1</v>
      </c>
      <c r="M60" s="22">
        <v>41</v>
      </c>
      <c r="N60" s="22"/>
      <c r="O60" s="22"/>
      <c r="P60" s="3"/>
    </row>
    <row r="61" spans="1:15" ht="15" customHeight="1" hidden="1">
      <c r="A61" s="59" t="s">
        <v>321</v>
      </c>
      <c r="B61" s="18" t="s">
        <v>322</v>
      </c>
      <c r="C61" s="25">
        <v>25132.2</v>
      </c>
      <c r="D61" s="25"/>
      <c r="E61" s="25"/>
      <c r="F61" s="25">
        <v>25032.2</v>
      </c>
      <c r="G61" s="25">
        <v>100</v>
      </c>
      <c r="H61" s="25">
        <v>20</v>
      </c>
      <c r="I61" s="25"/>
      <c r="J61" s="25"/>
      <c r="K61" s="185">
        <v>25152.2</v>
      </c>
      <c r="L61" s="193"/>
      <c r="M61" s="22"/>
      <c r="N61" s="22"/>
      <c r="O61" s="22"/>
    </row>
    <row r="62" spans="1:15" ht="25.5" hidden="1">
      <c r="A62" s="59" t="s">
        <v>323</v>
      </c>
      <c r="B62" s="18" t="s">
        <v>324</v>
      </c>
      <c r="C62" s="25">
        <v>11450.4</v>
      </c>
      <c r="D62" s="25"/>
      <c r="E62" s="25">
        <v>7</v>
      </c>
      <c r="F62" s="25">
        <v>11443.4</v>
      </c>
      <c r="G62" s="25"/>
      <c r="H62" s="25">
        <v>10</v>
      </c>
      <c r="I62" s="25"/>
      <c r="J62" s="25"/>
      <c r="K62" s="185">
        <v>11460.4</v>
      </c>
      <c r="L62" s="193"/>
      <c r="M62" s="22"/>
      <c r="N62" s="22"/>
      <c r="O62" s="22"/>
    </row>
    <row r="63" spans="1:15" ht="12.75" hidden="1">
      <c r="A63" s="59" t="s">
        <v>483</v>
      </c>
      <c r="B63" s="18" t="s">
        <v>57</v>
      </c>
      <c r="C63" s="25">
        <v>0</v>
      </c>
      <c r="D63" s="25"/>
      <c r="E63" s="25"/>
      <c r="F63" s="25"/>
      <c r="G63" s="25"/>
      <c r="H63" s="25"/>
      <c r="I63" s="25"/>
      <c r="J63" s="25"/>
      <c r="K63" s="185">
        <v>0</v>
      </c>
      <c r="L63" s="193"/>
      <c r="M63" s="22"/>
      <c r="N63" s="22"/>
      <c r="O63" s="22"/>
    </row>
    <row r="64" spans="1:15" ht="12.75" hidden="1">
      <c r="A64" s="59" t="s">
        <v>102</v>
      </c>
      <c r="B64" s="18" t="s">
        <v>103</v>
      </c>
      <c r="C64" s="25">
        <v>0</v>
      </c>
      <c r="D64" s="25"/>
      <c r="E64" s="25"/>
      <c r="F64" s="25"/>
      <c r="G64" s="25"/>
      <c r="H64" s="25"/>
      <c r="I64" s="25"/>
      <c r="J64" s="25"/>
      <c r="K64" s="185">
        <v>0</v>
      </c>
      <c r="L64" s="193"/>
      <c r="M64" s="22"/>
      <c r="N64" s="22"/>
      <c r="O64" s="22"/>
    </row>
    <row r="65" spans="1:15" ht="12.75" hidden="1">
      <c r="A65" s="59">
        <v>110300</v>
      </c>
      <c r="B65" s="18" t="s">
        <v>14</v>
      </c>
      <c r="C65" s="25">
        <v>459.6</v>
      </c>
      <c r="D65" s="25"/>
      <c r="E65" s="25"/>
      <c r="F65" s="25">
        <v>459.6</v>
      </c>
      <c r="G65" s="25"/>
      <c r="H65" s="25"/>
      <c r="I65" s="25"/>
      <c r="J65" s="25"/>
      <c r="K65" s="185">
        <v>459.6</v>
      </c>
      <c r="L65" s="193"/>
      <c r="M65" s="22"/>
      <c r="N65" s="22"/>
      <c r="O65" s="22"/>
    </row>
    <row r="66" spans="1:15" ht="25.5" hidden="1">
      <c r="A66" s="59" t="s">
        <v>391</v>
      </c>
      <c r="B66" s="212" t="s">
        <v>234</v>
      </c>
      <c r="C66" s="25">
        <v>0</v>
      </c>
      <c r="D66" s="25"/>
      <c r="E66" s="25"/>
      <c r="F66" s="25">
        <v>0</v>
      </c>
      <c r="G66" s="25"/>
      <c r="H66" s="25"/>
      <c r="I66" s="25"/>
      <c r="J66" s="25"/>
      <c r="K66" s="185">
        <v>0</v>
      </c>
      <c r="L66" s="193"/>
      <c r="M66" s="22"/>
      <c r="N66" s="22"/>
      <c r="O66" s="22"/>
    </row>
    <row r="67" spans="1:15" ht="12.75" hidden="1">
      <c r="A67" s="59">
        <v>120300</v>
      </c>
      <c r="B67" s="18" t="s">
        <v>17</v>
      </c>
      <c r="C67" s="25">
        <v>0</v>
      </c>
      <c r="D67" s="25"/>
      <c r="E67" s="25"/>
      <c r="F67" s="25"/>
      <c r="G67" s="25"/>
      <c r="H67" s="25"/>
      <c r="I67" s="25"/>
      <c r="J67" s="25"/>
      <c r="K67" s="185">
        <v>0</v>
      </c>
      <c r="L67" s="193"/>
      <c r="M67" s="22"/>
      <c r="N67" s="22"/>
      <c r="O67" s="22"/>
    </row>
    <row r="68" spans="1:16" s="19" customFormat="1" ht="12.75" hidden="1">
      <c r="A68" s="58">
        <v>120000</v>
      </c>
      <c r="B68" s="52" t="s">
        <v>15</v>
      </c>
      <c r="C68" s="39">
        <v>4769.8</v>
      </c>
      <c r="D68" s="113">
        <v>0</v>
      </c>
      <c r="E68" s="113">
        <v>0</v>
      </c>
      <c r="F68" s="39">
        <v>2212.8</v>
      </c>
      <c r="G68" s="39">
        <v>2557</v>
      </c>
      <c r="H68" s="39"/>
      <c r="I68" s="39"/>
      <c r="J68" s="39"/>
      <c r="K68" s="201">
        <v>4769.8</v>
      </c>
      <c r="L68" s="193">
        <v>4975.8</v>
      </c>
      <c r="M68" s="22">
        <v>-206</v>
      </c>
      <c r="N68" s="22"/>
      <c r="O68" s="22"/>
      <c r="P68" s="3"/>
    </row>
    <row r="69" spans="1:16" s="19" customFormat="1" ht="12.75" hidden="1">
      <c r="A69" s="59" t="s">
        <v>235</v>
      </c>
      <c r="B69" s="164" t="s">
        <v>236</v>
      </c>
      <c r="C69" s="25">
        <v>0</v>
      </c>
      <c r="D69" s="113"/>
      <c r="E69" s="113"/>
      <c r="F69" s="25">
        <v>0</v>
      </c>
      <c r="G69" s="39"/>
      <c r="H69" s="39"/>
      <c r="I69" s="39"/>
      <c r="J69" s="39"/>
      <c r="K69" s="185">
        <v>0</v>
      </c>
      <c r="L69" s="193"/>
      <c r="M69" s="22"/>
      <c r="N69" s="22"/>
      <c r="O69" s="22"/>
      <c r="P69" s="3"/>
    </row>
    <row r="70" spans="1:15" ht="12.75" hidden="1">
      <c r="A70" s="59">
        <v>120201</v>
      </c>
      <c r="B70" s="18" t="s">
        <v>16</v>
      </c>
      <c r="C70" s="25">
        <v>3857</v>
      </c>
      <c r="D70" s="25"/>
      <c r="E70" s="25"/>
      <c r="F70" s="25">
        <v>1300</v>
      </c>
      <c r="G70" s="25">
        <v>2557</v>
      </c>
      <c r="H70" s="25"/>
      <c r="I70" s="25"/>
      <c r="J70" s="25"/>
      <c r="K70" s="185">
        <v>3857</v>
      </c>
      <c r="L70" s="193"/>
      <c r="M70" s="22"/>
      <c r="N70" s="22"/>
      <c r="O70" s="22"/>
    </row>
    <row r="71" spans="1:15" ht="15" customHeight="1" hidden="1">
      <c r="A71" s="59">
        <v>120300</v>
      </c>
      <c r="B71" s="18" t="s">
        <v>17</v>
      </c>
      <c r="C71" s="25">
        <v>912.8</v>
      </c>
      <c r="D71" s="25"/>
      <c r="E71" s="25"/>
      <c r="F71" s="25">
        <v>912.8</v>
      </c>
      <c r="G71" s="25"/>
      <c r="H71" s="25"/>
      <c r="I71" s="25"/>
      <c r="J71" s="25"/>
      <c r="K71" s="185">
        <v>912.8</v>
      </c>
      <c r="L71" s="193"/>
      <c r="M71" s="22"/>
      <c r="N71" s="22"/>
      <c r="O71" s="22"/>
    </row>
    <row r="72" spans="1:16" s="19" customFormat="1" ht="15" customHeight="1" hidden="1">
      <c r="A72" s="58">
        <v>130000</v>
      </c>
      <c r="B72" s="23" t="s">
        <v>18</v>
      </c>
      <c r="C72" s="39">
        <v>41266.6</v>
      </c>
      <c r="D72" s="39">
        <v>2928.5</v>
      </c>
      <c r="E72" s="39">
        <v>80.1</v>
      </c>
      <c r="F72" s="39">
        <v>38258</v>
      </c>
      <c r="G72" s="39"/>
      <c r="H72" s="39"/>
      <c r="I72" s="39"/>
      <c r="J72" s="39"/>
      <c r="K72" s="201">
        <v>41266.6</v>
      </c>
      <c r="L72" s="193">
        <v>41266.6</v>
      </c>
      <c r="M72" s="22">
        <v>0</v>
      </c>
      <c r="N72" s="22"/>
      <c r="O72" s="22"/>
      <c r="P72" s="3"/>
    </row>
    <row r="73" spans="1:16" s="19" customFormat="1" ht="15" customHeight="1" hidden="1">
      <c r="A73" s="58">
        <v>150000</v>
      </c>
      <c r="B73" s="23" t="s">
        <v>19</v>
      </c>
      <c r="C73" s="39">
        <v>69662.5</v>
      </c>
      <c r="D73" s="39">
        <v>0</v>
      </c>
      <c r="E73" s="39">
        <v>0</v>
      </c>
      <c r="F73" s="39">
        <v>69662.5</v>
      </c>
      <c r="G73" s="39">
        <v>0</v>
      </c>
      <c r="H73" s="39">
        <v>140481.3</v>
      </c>
      <c r="I73" s="39">
        <v>140481.3</v>
      </c>
      <c r="J73" s="39">
        <v>0</v>
      </c>
      <c r="K73" s="201">
        <v>210143.8</v>
      </c>
      <c r="L73" s="193"/>
      <c r="M73" s="22"/>
      <c r="N73" s="22">
        <v>103508.9</v>
      </c>
      <c r="O73" s="22">
        <v>36972.4</v>
      </c>
      <c r="P73" s="3"/>
    </row>
    <row r="74" spans="1:15" ht="13.5" customHeight="1" hidden="1">
      <c r="A74" s="59">
        <v>150101</v>
      </c>
      <c r="B74" s="18" t="s">
        <v>20</v>
      </c>
      <c r="C74" s="116">
        <v>0</v>
      </c>
      <c r="D74" s="116"/>
      <c r="E74" s="116"/>
      <c r="F74" s="116"/>
      <c r="G74" s="116"/>
      <c r="H74" s="25">
        <v>34400.4</v>
      </c>
      <c r="I74" s="25">
        <v>34400.4</v>
      </c>
      <c r="J74" s="25"/>
      <c r="K74" s="185">
        <v>34400.4</v>
      </c>
      <c r="L74" s="193"/>
      <c r="M74" s="22"/>
      <c r="N74" s="22"/>
      <c r="O74" s="22"/>
    </row>
    <row r="75" spans="1:15" ht="127.5" customHeight="1" hidden="1">
      <c r="A75" s="59" t="s">
        <v>325</v>
      </c>
      <c r="B75" s="60" t="s">
        <v>29</v>
      </c>
      <c r="C75" s="116">
        <v>0</v>
      </c>
      <c r="D75" s="116"/>
      <c r="E75" s="116"/>
      <c r="F75" s="116"/>
      <c r="G75" s="116"/>
      <c r="H75" s="25">
        <v>7324.6</v>
      </c>
      <c r="I75" s="25">
        <v>7324.6</v>
      </c>
      <c r="J75" s="25"/>
      <c r="K75" s="185">
        <v>7324.6</v>
      </c>
      <c r="L75" s="193"/>
      <c r="M75" s="22"/>
      <c r="N75" s="22"/>
      <c r="O75" s="22"/>
    </row>
    <row r="76" spans="1:59" ht="25.5" hidden="1">
      <c r="A76" s="199" t="s">
        <v>501</v>
      </c>
      <c r="B76" s="60" t="s">
        <v>506</v>
      </c>
      <c r="C76" s="116"/>
      <c r="D76" s="22"/>
      <c r="E76" s="22"/>
      <c r="F76" s="22"/>
      <c r="G76" s="22"/>
      <c r="H76" s="22">
        <v>44484.3</v>
      </c>
      <c r="I76" s="22">
        <v>44484.3</v>
      </c>
      <c r="J76" s="22"/>
      <c r="K76" s="200">
        <v>44484.3</v>
      </c>
      <c r="L76" s="190"/>
      <c r="M76" s="173"/>
      <c r="N76" s="173"/>
      <c r="O76" s="173"/>
      <c r="P76" s="138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</row>
    <row r="77" spans="1:15" ht="25.5" hidden="1">
      <c r="A77" s="59" t="s">
        <v>326</v>
      </c>
      <c r="B77" s="60" t="s">
        <v>327</v>
      </c>
      <c r="C77" s="116">
        <v>0</v>
      </c>
      <c r="D77" s="116"/>
      <c r="E77" s="116"/>
      <c r="F77" s="116"/>
      <c r="G77" s="116"/>
      <c r="H77" s="25">
        <v>0</v>
      </c>
      <c r="I77" s="25">
        <v>0</v>
      </c>
      <c r="J77" s="25"/>
      <c r="K77" s="185">
        <v>0</v>
      </c>
      <c r="L77" s="193"/>
      <c r="M77" s="22"/>
      <c r="N77" s="22"/>
      <c r="O77" s="22"/>
    </row>
    <row r="78" spans="1:15" ht="14.25" customHeight="1" hidden="1">
      <c r="A78" s="59" t="s">
        <v>328</v>
      </c>
      <c r="B78" s="60" t="s">
        <v>329</v>
      </c>
      <c r="C78" s="116">
        <v>0</v>
      </c>
      <c r="D78" s="116"/>
      <c r="E78" s="116"/>
      <c r="F78" s="116"/>
      <c r="G78" s="116"/>
      <c r="H78" s="25">
        <v>0</v>
      </c>
      <c r="I78" s="25"/>
      <c r="J78" s="25"/>
      <c r="K78" s="185">
        <v>0</v>
      </c>
      <c r="L78" s="193"/>
      <c r="M78" s="22"/>
      <c r="N78" s="22"/>
      <c r="O78" s="22"/>
    </row>
    <row r="79" spans="1:15" ht="12.75" hidden="1">
      <c r="A79" s="59" t="s">
        <v>330</v>
      </c>
      <c r="B79" s="60" t="s">
        <v>231</v>
      </c>
      <c r="C79" s="25">
        <v>0</v>
      </c>
      <c r="D79" s="116"/>
      <c r="E79" s="116"/>
      <c r="F79" s="25"/>
      <c r="G79" s="116"/>
      <c r="H79" s="25">
        <v>25000</v>
      </c>
      <c r="I79" s="25">
        <v>25000</v>
      </c>
      <c r="J79" s="25"/>
      <c r="K79" s="185">
        <v>25000</v>
      </c>
      <c r="L79" s="193"/>
      <c r="M79" s="22"/>
      <c r="N79" s="22"/>
      <c r="O79" s="22"/>
    </row>
    <row r="80" spans="1:15" ht="153" hidden="1">
      <c r="A80" s="59" t="s">
        <v>370</v>
      </c>
      <c r="B80" s="18" t="s">
        <v>89</v>
      </c>
      <c r="C80" s="25">
        <v>0</v>
      </c>
      <c r="D80" s="116"/>
      <c r="E80" s="116"/>
      <c r="F80" s="25"/>
      <c r="G80" s="116"/>
      <c r="H80" s="25"/>
      <c r="I80" s="25"/>
      <c r="J80" s="25"/>
      <c r="K80" s="185">
        <v>0</v>
      </c>
      <c r="L80" s="193"/>
      <c r="M80" s="22"/>
      <c r="N80" s="22"/>
      <c r="O80" s="22"/>
    </row>
    <row r="81" spans="1:59" ht="51" hidden="1">
      <c r="A81" s="199" t="s">
        <v>502</v>
      </c>
      <c r="B81" s="60" t="s">
        <v>505</v>
      </c>
      <c r="C81" s="25">
        <v>69662.5</v>
      </c>
      <c r="D81" s="22"/>
      <c r="E81" s="22"/>
      <c r="F81" s="22">
        <v>69662.5</v>
      </c>
      <c r="G81" s="22"/>
      <c r="H81" s="22">
        <v>12966.9</v>
      </c>
      <c r="I81" s="22">
        <v>12966.9</v>
      </c>
      <c r="J81" s="22"/>
      <c r="K81" s="200">
        <v>82629.4</v>
      </c>
      <c r="L81" s="190"/>
      <c r="M81" s="173"/>
      <c r="N81" s="173"/>
      <c r="O81" s="173"/>
      <c r="P81" s="138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</row>
    <row r="82" spans="1:15" ht="12.75" hidden="1">
      <c r="A82" s="59" t="s">
        <v>332</v>
      </c>
      <c r="B82" s="18" t="s">
        <v>333</v>
      </c>
      <c r="C82" s="116">
        <v>0</v>
      </c>
      <c r="D82" s="116"/>
      <c r="E82" s="116"/>
      <c r="F82" s="116"/>
      <c r="G82" s="116"/>
      <c r="H82" s="25">
        <v>16305.1</v>
      </c>
      <c r="I82" s="25">
        <v>16305.1</v>
      </c>
      <c r="J82" s="25"/>
      <c r="K82" s="185">
        <v>16305.1</v>
      </c>
      <c r="L82" s="193"/>
      <c r="M82" s="22"/>
      <c r="N82" s="22"/>
      <c r="O82" s="22"/>
    </row>
    <row r="83" spans="1:16" s="19" customFormat="1" ht="12.75" hidden="1">
      <c r="A83" s="58" t="s">
        <v>195</v>
      </c>
      <c r="B83" s="23" t="s">
        <v>196</v>
      </c>
      <c r="C83" s="39">
        <v>0</v>
      </c>
      <c r="D83" s="39"/>
      <c r="E83" s="39"/>
      <c r="F83" s="39">
        <v>0</v>
      </c>
      <c r="G83" s="39"/>
      <c r="H83" s="39"/>
      <c r="I83" s="39"/>
      <c r="J83" s="39"/>
      <c r="K83" s="201">
        <v>0</v>
      </c>
      <c r="L83" s="193">
        <v>6995</v>
      </c>
      <c r="M83" s="22">
        <v>-6995</v>
      </c>
      <c r="N83" s="22"/>
      <c r="O83" s="22"/>
      <c r="P83" s="3"/>
    </row>
    <row r="84" spans="1:15" ht="25.5" hidden="1">
      <c r="A84" s="59" t="s">
        <v>197</v>
      </c>
      <c r="B84" s="18" t="s">
        <v>198</v>
      </c>
      <c r="C84" s="25">
        <v>0</v>
      </c>
      <c r="D84" s="25"/>
      <c r="E84" s="25"/>
      <c r="F84" s="25">
        <v>0</v>
      </c>
      <c r="G84" s="25"/>
      <c r="H84" s="25"/>
      <c r="I84" s="25"/>
      <c r="J84" s="25"/>
      <c r="K84" s="185">
        <v>0</v>
      </c>
      <c r="L84" s="193"/>
      <c r="M84" s="22"/>
      <c r="N84" s="22"/>
      <c r="O84" s="22"/>
    </row>
    <row r="85" spans="1:16" s="19" customFormat="1" ht="24.75" customHeight="1" hidden="1">
      <c r="A85" s="58">
        <v>170000</v>
      </c>
      <c r="B85" s="23" t="s">
        <v>21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101397.3</v>
      </c>
      <c r="I85" s="39">
        <v>180</v>
      </c>
      <c r="J85" s="39">
        <v>0</v>
      </c>
      <c r="K85" s="201">
        <v>101397.3</v>
      </c>
      <c r="L85" s="193"/>
      <c r="M85" s="22"/>
      <c r="N85" s="22">
        <v>101217.3</v>
      </c>
      <c r="O85" s="22">
        <v>180</v>
      </c>
      <c r="P85" s="3"/>
    </row>
    <row r="86" spans="1:16" s="19" customFormat="1" ht="12.75" hidden="1">
      <c r="A86" s="59" t="s">
        <v>336</v>
      </c>
      <c r="B86" s="18" t="s">
        <v>337</v>
      </c>
      <c r="C86" s="39">
        <v>0</v>
      </c>
      <c r="D86" s="116"/>
      <c r="E86" s="116"/>
      <c r="F86" s="116"/>
      <c r="G86" s="116"/>
      <c r="H86" s="25"/>
      <c r="I86" s="25"/>
      <c r="J86" s="25"/>
      <c r="K86" s="185">
        <v>0</v>
      </c>
      <c r="L86" s="193"/>
      <c r="M86" s="22"/>
      <c r="N86" s="22"/>
      <c r="O86" s="22"/>
      <c r="P86" s="3"/>
    </row>
    <row r="87" spans="1:15" ht="41.25" customHeight="1" hidden="1">
      <c r="A87" s="59">
        <v>170703</v>
      </c>
      <c r="B87" s="18" t="s">
        <v>339</v>
      </c>
      <c r="C87" s="25">
        <v>0</v>
      </c>
      <c r="D87" s="116"/>
      <c r="E87" s="116"/>
      <c r="F87" s="25"/>
      <c r="G87" s="116"/>
      <c r="H87" s="25">
        <v>101397.3</v>
      </c>
      <c r="I87" s="25">
        <v>180</v>
      </c>
      <c r="J87" s="25"/>
      <c r="K87" s="185">
        <v>101397.3</v>
      </c>
      <c r="L87" s="193"/>
      <c r="M87" s="22"/>
      <c r="N87" s="22"/>
      <c r="O87" s="22"/>
    </row>
    <row r="88" spans="1:15" ht="38.25" hidden="1">
      <c r="A88" s="59" t="s">
        <v>442</v>
      </c>
      <c r="B88" s="60" t="s">
        <v>203</v>
      </c>
      <c r="C88" s="25">
        <v>0</v>
      </c>
      <c r="D88" s="116"/>
      <c r="E88" s="116"/>
      <c r="F88" s="25"/>
      <c r="G88" s="116"/>
      <c r="H88" s="25"/>
      <c r="I88" s="25"/>
      <c r="J88" s="25"/>
      <c r="K88" s="185">
        <v>0</v>
      </c>
      <c r="L88" s="193"/>
      <c r="M88" s="22"/>
      <c r="N88" s="22"/>
      <c r="O88" s="22"/>
    </row>
    <row r="89" spans="1:15" ht="51" hidden="1">
      <c r="A89" s="59" t="s">
        <v>85</v>
      </c>
      <c r="B89" s="18" t="s">
        <v>92</v>
      </c>
      <c r="C89" s="25">
        <v>0</v>
      </c>
      <c r="D89" s="116"/>
      <c r="E89" s="116"/>
      <c r="F89" s="25"/>
      <c r="G89" s="116"/>
      <c r="H89" s="25"/>
      <c r="I89" s="25"/>
      <c r="J89" s="25"/>
      <c r="K89" s="185">
        <v>0</v>
      </c>
      <c r="L89" s="193"/>
      <c r="M89" s="22"/>
      <c r="N89" s="22"/>
      <c r="O89" s="22"/>
    </row>
    <row r="90" spans="1:15" ht="28.5" customHeight="1" hidden="1">
      <c r="A90" s="58">
        <v>180109</v>
      </c>
      <c r="B90" s="23" t="s">
        <v>24</v>
      </c>
      <c r="C90" s="39">
        <v>3507.4</v>
      </c>
      <c r="D90" s="25"/>
      <c r="E90" s="25"/>
      <c r="F90" s="24">
        <v>3507.4</v>
      </c>
      <c r="G90" s="25"/>
      <c r="H90" s="39">
        <v>0</v>
      </c>
      <c r="I90" s="39">
        <v>0</v>
      </c>
      <c r="J90" s="25"/>
      <c r="K90" s="201">
        <v>3507.4</v>
      </c>
      <c r="L90" s="193">
        <v>26388.6</v>
      </c>
      <c r="M90" s="22">
        <v>-22881.2</v>
      </c>
      <c r="N90" s="22"/>
      <c r="O90" s="22"/>
    </row>
    <row r="91" spans="1:15" ht="21.75" customHeight="1" hidden="1">
      <c r="A91" s="58" t="s">
        <v>509</v>
      </c>
      <c r="B91" s="48" t="s">
        <v>514</v>
      </c>
      <c r="C91" s="39">
        <v>0</v>
      </c>
      <c r="D91" s="25"/>
      <c r="E91" s="25"/>
      <c r="F91" s="39"/>
      <c r="G91" s="25"/>
      <c r="H91" s="39"/>
      <c r="I91" s="25"/>
      <c r="J91" s="25"/>
      <c r="K91" s="201">
        <v>0</v>
      </c>
      <c r="L91" s="193"/>
      <c r="M91" s="22"/>
      <c r="N91" s="22"/>
      <c r="O91" s="22"/>
    </row>
    <row r="92" spans="1:15" ht="12.75" hidden="1">
      <c r="A92" s="58">
        <v>180404</v>
      </c>
      <c r="B92" s="61" t="s">
        <v>25</v>
      </c>
      <c r="C92" s="39">
        <v>200</v>
      </c>
      <c r="D92" s="25"/>
      <c r="E92" s="25"/>
      <c r="F92" s="39">
        <v>200</v>
      </c>
      <c r="G92" s="25"/>
      <c r="H92" s="39"/>
      <c r="I92" s="25"/>
      <c r="J92" s="25"/>
      <c r="K92" s="201">
        <v>200</v>
      </c>
      <c r="L92" s="193">
        <v>200</v>
      </c>
      <c r="M92" s="22">
        <v>0</v>
      </c>
      <c r="N92" s="22"/>
      <c r="O92" s="22"/>
    </row>
    <row r="93" spans="1:15" ht="54.75" customHeight="1" hidden="1">
      <c r="A93" s="58" t="s">
        <v>340</v>
      </c>
      <c r="B93" s="23" t="s">
        <v>341</v>
      </c>
      <c r="C93" s="39"/>
      <c r="D93" s="25"/>
      <c r="E93" s="25"/>
      <c r="F93" s="39"/>
      <c r="G93" s="25"/>
      <c r="H93" s="39">
        <v>30520.8</v>
      </c>
      <c r="I93" s="39">
        <v>30520.8</v>
      </c>
      <c r="J93" s="25"/>
      <c r="K93" s="201">
        <v>30520.8</v>
      </c>
      <c r="L93" s="193"/>
      <c r="M93" s="22"/>
      <c r="N93" s="22"/>
      <c r="O93" s="22"/>
    </row>
    <row r="94" spans="1:15" ht="25.5" hidden="1">
      <c r="A94" s="58" t="s">
        <v>473</v>
      </c>
      <c r="B94" s="23" t="s">
        <v>474</v>
      </c>
      <c r="C94" s="39">
        <v>13.8</v>
      </c>
      <c r="D94" s="25"/>
      <c r="E94" s="25"/>
      <c r="F94" s="39">
        <v>13.8</v>
      </c>
      <c r="G94" s="25"/>
      <c r="H94" s="39"/>
      <c r="I94" s="39"/>
      <c r="J94" s="25"/>
      <c r="K94" s="201">
        <v>13.8</v>
      </c>
      <c r="L94" s="193"/>
      <c r="M94" s="22"/>
      <c r="N94" s="22"/>
      <c r="O94" s="22"/>
    </row>
    <row r="95" spans="1:16" s="19" customFormat="1" ht="25.5" hidden="1">
      <c r="A95" s="58">
        <v>210000</v>
      </c>
      <c r="B95" s="51" t="s">
        <v>342</v>
      </c>
      <c r="C95" s="39">
        <v>2493.6</v>
      </c>
      <c r="D95" s="39"/>
      <c r="E95" s="39"/>
      <c r="F95" s="39">
        <v>2493.6</v>
      </c>
      <c r="G95" s="39"/>
      <c r="H95" s="39"/>
      <c r="I95" s="39"/>
      <c r="J95" s="39"/>
      <c r="K95" s="201">
        <v>2493.6</v>
      </c>
      <c r="L95" s="193">
        <v>1240</v>
      </c>
      <c r="M95" s="22">
        <v>1253.6</v>
      </c>
      <c r="N95" s="22"/>
      <c r="O95" s="22"/>
      <c r="P95" s="3"/>
    </row>
    <row r="96" spans="1:16" s="19" customFormat="1" ht="16.5" customHeight="1" hidden="1">
      <c r="A96" s="55" t="s">
        <v>109</v>
      </c>
      <c r="B96" s="61" t="s">
        <v>110</v>
      </c>
      <c r="C96" s="113">
        <v>0</v>
      </c>
      <c r="D96" s="39"/>
      <c r="E96" s="39"/>
      <c r="F96" s="39"/>
      <c r="G96" s="39"/>
      <c r="H96" s="39">
        <v>0</v>
      </c>
      <c r="I96" s="39"/>
      <c r="J96" s="39"/>
      <c r="K96" s="201">
        <v>0</v>
      </c>
      <c r="L96" s="193"/>
      <c r="M96" s="22"/>
      <c r="N96" s="22"/>
      <c r="O96" s="22"/>
      <c r="P96" s="3"/>
    </row>
    <row r="97" spans="1:16" s="19" customFormat="1" ht="16.5" customHeight="1" hidden="1">
      <c r="A97" s="55" t="s">
        <v>515</v>
      </c>
      <c r="B97" s="48" t="s">
        <v>516</v>
      </c>
      <c r="C97" s="39">
        <v>0</v>
      </c>
      <c r="D97" s="39"/>
      <c r="E97" s="39"/>
      <c r="F97" s="39">
        <v>0</v>
      </c>
      <c r="G97" s="39"/>
      <c r="H97" s="39"/>
      <c r="I97" s="39"/>
      <c r="J97" s="39"/>
      <c r="K97" s="201">
        <v>0</v>
      </c>
      <c r="L97" s="193"/>
      <c r="M97" s="22"/>
      <c r="N97" s="22"/>
      <c r="O97" s="22"/>
      <c r="P97" s="3"/>
    </row>
    <row r="98" spans="1:16" s="19" customFormat="1" ht="13.5" customHeight="1" hidden="1">
      <c r="A98" s="58">
        <v>230000</v>
      </c>
      <c r="B98" s="23" t="s">
        <v>26</v>
      </c>
      <c r="C98" s="39">
        <v>0.1</v>
      </c>
      <c r="D98" s="39"/>
      <c r="E98" s="39"/>
      <c r="F98" s="39">
        <v>0.1</v>
      </c>
      <c r="G98" s="39"/>
      <c r="H98" s="39"/>
      <c r="I98" s="39"/>
      <c r="J98" s="39"/>
      <c r="K98" s="201">
        <v>0.1</v>
      </c>
      <c r="L98" s="193">
        <v>0.1</v>
      </c>
      <c r="M98" s="22">
        <v>0</v>
      </c>
      <c r="N98" s="22"/>
      <c r="O98" s="22"/>
      <c r="P98" s="3"/>
    </row>
    <row r="99" spans="1:16" s="19" customFormat="1" ht="13.5" customHeight="1" hidden="1">
      <c r="A99" s="55">
        <v>240000</v>
      </c>
      <c r="B99" s="23" t="s">
        <v>27</v>
      </c>
      <c r="C99" s="39">
        <v>0</v>
      </c>
      <c r="D99" s="113">
        <v>0</v>
      </c>
      <c r="E99" s="113">
        <v>0</v>
      </c>
      <c r="F99" s="113">
        <v>0</v>
      </c>
      <c r="G99" s="113">
        <v>0</v>
      </c>
      <c r="H99" s="39">
        <v>46576.2</v>
      </c>
      <c r="I99" s="39"/>
      <c r="J99" s="39"/>
      <c r="K99" s="201">
        <v>46576.2</v>
      </c>
      <c r="L99" s="193"/>
      <c r="M99" s="22"/>
      <c r="N99" s="22">
        <v>48870.7</v>
      </c>
      <c r="O99" s="22">
        <v>-2294.5</v>
      </c>
      <c r="P99" s="3"/>
    </row>
    <row r="100" spans="1:15" ht="70.5" customHeight="1" hidden="1">
      <c r="A100" s="199" t="s">
        <v>157</v>
      </c>
      <c r="B100" s="21" t="s">
        <v>35</v>
      </c>
      <c r="C100" s="116">
        <v>0</v>
      </c>
      <c r="D100" s="116"/>
      <c r="E100" s="116"/>
      <c r="F100" s="116"/>
      <c r="G100" s="25"/>
      <c r="H100" s="25">
        <v>46576.2</v>
      </c>
      <c r="I100" s="25"/>
      <c r="J100" s="25"/>
      <c r="K100" s="185">
        <v>46576.2</v>
      </c>
      <c r="L100" s="193"/>
      <c r="M100" s="22"/>
      <c r="N100" s="22"/>
      <c r="O100" s="22"/>
    </row>
    <row r="101" spans="1:16" s="19" customFormat="1" ht="12.75" hidden="1">
      <c r="A101" s="58">
        <v>250000</v>
      </c>
      <c r="B101" s="61" t="s">
        <v>36</v>
      </c>
      <c r="C101" s="57">
        <v>114731.1</v>
      </c>
      <c r="D101" s="57">
        <v>0</v>
      </c>
      <c r="E101" s="57">
        <v>0</v>
      </c>
      <c r="F101" s="57">
        <v>114731.1</v>
      </c>
      <c r="G101" s="118">
        <v>0</v>
      </c>
      <c r="H101" s="118">
        <v>0</v>
      </c>
      <c r="I101" s="118">
        <v>0</v>
      </c>
      <c r="J101" s="57"/>
      <c r="K101" s="210">
        <v>114731.1</v>
      </c>
      <c r="L101" s="193">
        <v>48316</v>
      </c>
      <c r="M101" s="22">
        <v>66415.1</v>
      </c>
      <c r="N101" s="22"/>
      <c r="O101" s="22"/>
      <c r="P101" s="3"/>
    </row>
    <row r="102" spans="1:15" ht="12.75" hidden="1">
      <c r="A102" s="59">
        <v>250102</v>
      </c>
      <c r="B102" s="18" t="s">
        <v>37</v>
      </c>
      <c r="C102" s="25">
        <v>885.4</v>
      </c>
      <c r="D102" s="25"/>
      <c r="E102" s="25"/>
      <c r="F102" s="25">
        <v>885.4</v>
      </c>
      <c r="G102" s="25"/>
      <c r="H102" s="25"/>
      <c r="I102" s="25"/>
      <c r="J102" s="25"/>
      <c r="K102" s="185">
        <v>885.4</v>
      </c>
      <c r="L102" s="193"/>
      <c r="M102" s="22"/>
      <c r="N102" s="22"/>
      <c r="O102" s="22"/>
    </row>
    <row r="103" spans="1:15" ht="25.5" hidden="1">
      <c r="A103" s="59">
        <v>250203</v>
      </c>
      <c r="B103" s="18" t="s">
        <v>22</v>
      </c>
      <c r="C103" s="25">
        <v>661.9</v>
      </c>
      <c r="D103" s="25"/>
      <c r="E103" s="25"/>
      <c r="F103" s="25">
        <v>661.9</v>
      </c>
      <c r="G103" s="25"/>
      <c r="H103" s="25"/>
      <c r="I103" s="25"/>
      <c r="J103" s="25"/>
      <c r="K103" s="185">
        <v>661.9</v>
      </c>
      <c r="L103" s="193"/>
      <c r="M103" s="22"/>
      <c r="N103" s="22"/>
      <c r="O103" s="22"/>
    </row>
    <row r="104" spans="1:15" ht="12.75" hidden="1">
      <c r="A104" s="59" t="s">
        <v>343</v>
      </c>
      <c r="B104" s="18" t="s">
        <v>344</v>
      </c>
      <c r="C104" s="25">
        <v>0</v>
      </c>
      <c r="D104" s="25"/>
      <c r="E104" s="25"/>
      <c r="F104" s="25"/>
      <c r="G104" s="25"/>
      <c r="H104" s="25"/>
      <c r="I104" s="25"/>
      <c r="J104" s="25"/>
      <c r="K104" s="185">
        <v>0</v>
      </c>
      <c r="L104" s="193"/>
      <c r="M104" s="22"/>
      <c r="N104" s="22"/>
      <c r="O104" s="22"/>
    </row>
    <row r="105" spans="1:15" ht="12.75" hidden="1">
      <c r="A105" s="59" t="s">
        <v>419</v>
      </c>
      <c r="B105" s="35" t="s">
        <v>54</v>
      </c>
      <c r="C105" s="25">
        <v>286</v>
      </c>
      <c r="D105" s="25"/>
      <c r="E105" s="25"/>
      <c r="F105" s="25">
        <v>286</v>
      </c>
      <c r="G105" s="25"/>
      <c r="H105" s="25"/>
      <c r="I105" s="25"/>
      <c r="J105" s="25"/>
      <c r="K105" s="185">
        <v>286</v>
      </c>
      <c r="L105" s="193"/>
      <c r="M105" s="22"/>
      <c r="N105" s="22"/>
      <c r="O105" s="22"/>
    </row>
    <row r="106" spans="1:15" ht="26.25" customHeight="1" hidden="1">
      <c r="A106" s="59">
        <v>250306</v>
      </c>
      <c r="B106" s="18" t="s">
        <v>45</v>
      </c>
      <c r="C106" s="25">
        <v>112897.8</v>
      </c>
      <c r="D106" s="25"/>
      <c r="E106" s="25"/>
      <c r="F106" s="25">
        <v>112897.8</v>
      </c>
      <c r="G106" s="25"/>
      <c r="H106" s="25"/>
      <c r="I106" s="25"/>
      <c r="J106" s="25"/>
      <c r="K106" s="185">
        <v>112897.8</v>
      </c>
      <c r="L106" s="193"/>
      <c r="M106" s="22"/>
      <c r="N106" s="22"/>
      <c r="O106" s="22"/>
    </row>
    <row r="107" spans="1:15" ht="26.25" customHeight="1" hidden="1">
      <c r="A107" s="59" t="s">
        <v>345</v>
      </c>
      <c r="B107" s="18" t="s">
        <v>346</v>
      </c>
      <c r="C107" s="25">
        <v>0</v>
      </c>
      <c r="D107" s="25"/>
      <c r="E107" s="25"/>
      <c r="F107" s="25"/>
      <c r="G107" s="25"/>
      <c r="H107" s="25"/>
      <c r="I107" s="25"/>
      <c r="J107" s="25"/>
      <c r="K107" s="185">
        <v>0</v>
      </c>
      <c r="L107" s="193"/>
      <c r="M107" s="22"/>
      <c r="N107" s="22"/>
      <c r="O107" s="22"/>
    </row>
    <row r="108" spans="1:59" ht="25.5" hidden="1">
      <c r="A108" s="59" t="s">
        <v>347</v>
      </c>
      <c r="B108" s="18" t="s">
        <v>348</v>
      </c>
      <c r="C108" s="25">
        <v>0</v>
      </c>
      <c r="D108" s="22"/>
      <c r="E108" s="22"/>
      <c r="F108" s="22"/>
      <c r="G108" s="22"/>
      <c r="H108" s="22">
        <v>0</v>
      </c>
      <c r="I108" s="22"/>
      <c r="J108" s="22"/>
      <c r="K108" s="200">
        <v>0</v>
      </c>
      <c r="L108" s="190"/>
      <c r="M108" s="173"/>
      <c r="N108" s="173"/>
      <c r="O108" s="173"/>
      <c r="P108" s="138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</row>
    <row r="109" spans="1:15" ht="12.75" hidden="1">
      <c r="A109" s="59">
        <v>250404</v>
      </c>
      <c r="B109" s="18" t="s">
        <v>38</v>
      </c>
      <c r="C109" s="25">
        <v>0</v>
      </c>
      <c r="D109" s="25"/>
      <c r="E109" s="25"/>
      <c r="F109" s="25"/>
      <c r="G109" s="25"/>
      <c r="H109" s="25"/>
      <c r="I109" s="25"/>
      <c r="J109" s="25"/>
      <c r="K109" s="185">
        <v>0</v>
      </c>
      <c r="L109" s="193"/>
      <c r="M109" s="22"/>
      <c r="N109" s="22"/>
      <c r="O109" s="22"/>
    </row>
    <row r="110" spans="1:15" ht="51" hidden="1">
      <c r="A110" s="59"/>
      <c r="B110" s="123" t="s">
        <v>90</v>
      </c>
      <c r="C110" s="25">
        <v>0</v>
      </c>
      <c r="D110" s="25"/>
      <c r="E110" s="25"/>
      <c r="F110" s="25"/>
      <c r="G110" s="25"/>
      <c r="H110" s="25"/>
      <c r="I110" s="25"/>
      <c r="J110" s="25"/>
      <c r="K110" s="185">
        <v>0</v>
      </c>
      <c r="L110" s="193"/>
      <c r="M110" s="22"/>
      <c r="N110" s="22"/>
      <c r="O110" s="22"/>
    </row>
    <row r="111" spans="1:15" ht="63.75" hidden="1">
      <c r="A111" s="59" t="s">
        <v>91</v>
      </c>
      <c r="B111" s="18" t="s">
        <v>106</v>
      </c>
      <c r="C111" s="25">
        <v>0</v>
      </c>
      <c r="D111" s="25"/>
      <c r="E111" s="25"/>
      <c r="F111" s="25"/>
      <c r="G111" s="25"/>
      <c r="H111" s="25"/>
      <c r="I111" s="25"/>
      <c r="J111" s="25"/>
      <c r="K111" s="185">
        <v>0</v>
      </c>
      <c r="L111" s="193"/>
      <c r="M111" s="22"/>
      <c r="N111" s="22"/>
      <c r="O111" s="22"/>
    </row>
    <row r="112" spans="1:16" s="19" customFormat="1" ht="18" customHeight="1" hidden="1">
      <c r="A112" s="58"/>
      <c r="B112" s="23" t="s">
        <v>39</v>
      </c>
      <c r="C112" s="39">
        <v>1060874.7</v>
      </c>
      <c r="D112" s="39">
        <v>297916.7</v>
      </c>
      <c r="E112" s="39">
        <v>60226.1</v>
      </c>
      <c r="F112" s="39">
        <v>692088.1</v>
      </c>
      <c r="G112" s="39">
        <v>10643.8</v>
      </c>
      <c r="H112" s="39">
        <v>607710.4</v>
      </c>
      <c r="I112" s="39">
        <v>171182.1</v>
      </c>
      <c r="J112" s="39">
        <v>0</v>
      </c>
      <c r="K112" s="201">
        <v>1668585.1</v>
      </c>
      <c r="L112" s="193">
        <v>950927</v>
      </c>
      <c r="M112" s="22">
        <v>109947.7</v>
      </c>
      <c r="N112" s="22">
        <v>296287.9</v>
      </c>
      <c r="O112" s="22">
        <v>311422.5</v>
      </c>
      <c r="P112" s="3"/>
    </row>
    <row r="113" spans="1:16" s="19" customFormat="1" ht="63.75" hidden="1">
      <c r="A113" s="59" t="s">
        <v>349</v>
      </c>
      <c r="B113" s="40" t="s">
        <v>350</v>
      </c>
      <c r="C113" s="25">
        <v>15160.6</v>
      </c>
      <c r="D113" s="39"/>
      <c r="E113" s="39"/>
      <c r="F113" s="25">
        <v>15160.6</v>
      </c>
      <c r="G113" s="39"/>
      <c r="H113" s="39"/>
      <c r="I113" s="39"/>
      <c r="J113" s="39"/>
      <c r="K113" s="185">
        <v>15160.6</v>
      </c>
      <c r="L113" s="193">
        <v>12460.6</v>
      </c>
      <c r="M113" s="22">
        <v>2700</v>
      </c>
      <c r="N113" s="22"/>
      <c r="O113" s="22"/>
      <c r="P113" s="3"/>
    </row>
    <row r="114" spans="1:16" s="19" customFormat="1" ht="76.5" hidden="1">
      <c r="A114" s="59" t="s">
        <v>351</v>
      </c>
      <c r="B114" s="40" t="s">
        <v>352</v>
      </c>
      <c r="C114" s="25">
        <v>0</v>
      </c>
      <c r="D114" s="39"/>
      <c r="E114" s="39"/>
      <c r="F114" s="25"/>
      <c r="G114" s="39"/>
      <c r="H114" s="39"/>
      <c r="I114" s="39"/>
      <c r="J114" s="39"/>
      <c r="K114" s="185">
        <v>0</v>
      </c>
      <c r="L114" s="193"/>
      <c r="M114" s="22">
        <v>0</v>
      </c>
      <c r="N114" s="22"/>
      <c r="O114" s="22"/>
      <c r="P114" s="3"/>
    </row>
    <row r="115" spans="1:16" s="19" customFormat="1" ht="114.75" hidden="1">
      <c r="A115" s="59" t="s">
        <v>353</v>
      </c>
      <c r="B115" s="40" t="s">
        <v>479</v>
      </c>
      <c r="C115" s="25">
        <v>0</v>
      </c>
      <c r="D115" s="39"/>
      <c r="E115" s="39"/>
      <c r="F115" s="25"/>
      <c r="G115" s="39"/>
      <c r="H115" s="39"/>
      <c r="I115" s="39"/>
      <c r="J115" s="39"/>
      <c r="K115" s="185">
        <v>0</v>
      </c>
      <c r="L115" s="193"/>
      <c r="M115" s="22">
        <v>0</v>
      </c>
      <c r="N115" s="22"/>
      <c r="O115" s="22"/>
      <c r="P115" s="3"/>
    </row>
    <row r="116" spans="1:16" s="19" customFormat="1" ht="78" customHeight="1" hidden="1">
      <c r="A116" s="59" t="s">
        <v>552</v>
      </c>
      <c r="B116" s="105" t="s">
        <v>480</v>
      </c>
      <c r="C116" s="25">
        <v>0</v>
      </c>
      <c r="D116" s="39"/>
      <c r="E116" s="39"/>
      <c r="F116" s="25"/>
      <c r="G116" s="39"/>
      <c r="H116" s="39"/>
      <c r="I116" s="39"/>
      <c r="J116" s="39"/>
      <c r="K116" s="185">
        <v>0</v>
      </c>
      <c r="L116" s="193"/>
      <c r="M116" s="22">
        <v>0</v>
      </c>
      <c r="N116" s="22"/>
      <c r="O116" s="22"/>
      <c r="P116" s="3"/>
    </row>
    <row r="117" spans="1:15" ht="41.25" customHeight="1" hidden="1">
      <c r="A117" s="59">
        <v>250301</v>
      </c>
      <c r="B117" s="46" t="s">
        <v>358</v>
      </c>
      <c r="C117" s="25">
        <v>0</v>
      </c>
      <c r="D117" s="25"/>
      <c r="E117" s="25"/>
      <c r="F117" s="25"/>
      <c r="G117" s="25"/>
      <c r="H117" s="25"/>
      <c r="I117" s="25"/>
      <c r="J117" s="25"/>
      <c r="K117" s="185">
        <v>0</v>
      </c>
      <c r="L117" s="193"/>
      <c r="M117" s="22">
        <v>0</v>
      </c>
      <c r="N117" s="22"/>
      <c r="O117" s="22"/>
    </row>
    <row r="118" spans="1:15" ht="12.75" hidden="1">
      <c r="A118" s="63"/>
      <c r="B118" s="64"/>
      <c r="C118" s="25">
        <v>0</v>
      </c>
      <c r="D118" s="39"/>
      <c r="E118" s="39"/>
      <c r="F118" s="64"/>
      <c r="G118" s="39"/>
      <c r="H118" s="39"/>
      <c r="I118" s="39"/>
      <c r="J118" s="39"/>
      <c r="K118" s="185">
        <v>0</v>
      </c>
      <c r="L118" s="193"/>
      <c r="M118" s="22">
        <v>0</v>
      </c>
      <c r="N118" s="22"/>
      <c r="O118" s="22"/>
    </row>
    <row r="119" spans="1:15" s="230" customFormat="1" ht="12.75" hidden="1">
      <c r="A119" s="237">
        <v>250315</v>
      </c>
      <c r="B119" s="40" t="s">
        <v>462</v>
      </c>
      <c r="C119" s="25">
        <v>74695.9</v>
      </c>
      <c r="D119" s="39"/>
      <c r="E119" s="39"/>
      <c r="F119" s="22">
        <v>74695.9</v>
      </c>
      <c r="G119" s="39"/>
      <c r="H119" s="39"/>
      <c r="I119" s="39"/>
      <c r="J119" s="39"/>
      <c r="K119" s="185">
        <v>74695.9</v>
      </c>
      <c r="L119" s="229"/>
      <c r="M119" s="228"/>
      <c r="N119" s="228"/>
      <c r="O119" s="228"/>
    </row>
    <row r="120" spans="1:15" ht="56.25" customHeight="1" hidden="1">
      <c r="A120" s="59" t="s">
        <v>422</v>
      </c>
      <c r="B120" s="62" t="s">
        <v>230</v>
      </c>
      <c r="C120" s="25">
        <v>9944.3</v>
      </c>
      <c r="D120" s="39"/>
      <c r="E120" s="39"/>
      <c r="F120" s="25">
        <v>9944.3</v>
      </c>
      <c r="G120" s="39"/>
      <c r="H120" s="39"/>
      <c r="I120" s="39"/>
      <c r="J120" s="39"/>
      <c r="K120" s="185">
        <v>9944.3</v>
      </c>
      <c r="L120" s="193">
        <v>9944.3</v>
      </c>
      <c r="M120" s="22">
        <v>0</v>
      </c>
      <c r="N120" s="22"/>
      <c r="O120" s="22"/>
    </row>
    <row r="121" spans="1:15" ht="51" hidden="1">
      <c r="A121" s="59" t="s">
        <v>359</v>
      </c>
      <c r="B121" s="62" t="s">
        <v>178</v>
      </c>
      <c r="C121" s="25">
        <v>263668.5</v>
      </c>
      <c r="D121" s="39"/>
      <c r="E121" s="39"/>
      <c r="F121" s="25">
        <v>263668.5</v>
      </c>
      <c r="G121" s="39"/>
      <c r="H121" s="39"/>
      <c r="I121" s="39"/>
      <c r="J121" s="39"/>
      <c r="K121" s="185">
        <v>263668.5</v>
      </c>
      <c r="L121" s="193">
        <v>243694.1</v>
      </c>
      <c r="M121" s="22">
        <v>19974.4</v>
      </c>
      <c r="N121" s="22"/>
      <c r="O121" s="22"/>
    </row>
    <row r="122" spans="1:15" ht="12.75" hidden="1">
      <c r="A122" s="508" t="s">
        <v>360</v>
      </c>
      <c r="B122" s="509" t="s">
        <v>190</v>
      </c>
      <c r="C122" s="510">
        <v>237651.6</v>
      </c>
      <c r="D122" s="511"/>
      <c r="E122" s="511"/>
      <c r="F122" s="510">
        <v>237651.6</v>
      </c>
      <c r="G122" s="511"/>
      <c r="H122" s="511"/>
      <c r="I122" s="511"/>
      <c r="J122" s="511"/>
      <c r="K122" s="501">
        <v>237651.6</v>
      </c>
      <c r="L122" s="502" t="e">
        <v>#VALUE!</v>
      </c>
      <c r="M122" s="504" t="e">
        <v>#VALUE!</v>
      </c>
      <c r="N122" s="22"/>
      <c r="O122" s="22"/>
    </row>
    <row r="123" spans="1:15" ht="57" customHeight="1" hidden="1">
      <c r="A123" s="508"/>
      <c r="B123" s="509"/>
      <c r="C123" s="510"/>
      <c r="D123" s="511"/>
      <c r="E123" s="511"/>
      <c r="F123" s="510"/>
      <c r="G123" s="511"/>
      <c r="H123" s="511"/>
      <c r="I123" s="511"/>
      <c r="J123" s="511"/>
      <c r="K123" s="501"/>
      <c r="L123" s="503"/>
      <c r="M123" s="505"/>
      <c r="N123" s="22"/>
      <c r="O123" s="22"/>
    </row>
    <row r="124" spans="1:15" ht="128.25" customHeight="1" hidden="1">
      <c r="A124" s="59" t="s">
        <v>361</v>
      </c>
      <c r="B124" s="60" t="s">
        <v>65</v>
      </c>
      <c r="C124" s="25">
        <v>96836.7</v>
      </c>
      <c r="D124" s="39"/>
      <c r="E124" s="39"/>
      <c r="F124" s="25">
        <v>96836.7</v>
      </c>
      <c r="G124" s="39"/>
      <c r="H124" s="39"/>
      <c r="I124" s="39"/>
      <c r="J124" s="39"/>
      <c r="K124" s="185">
        <v>96836.7</v>
      </c>
      <c r="L124" s="193">
        <v>96836.7</v>
      </c>
      <c r="M124" s="22">
        <v>0</v>
      </c>
      <c r="N124" s="22"/>
      <c r="O124" s="22"/>
    </row>
    <row r="125" spans="1:15" ht="43.5" customHeight="1">
      <c r="A125" s="506" t="s">
        <v>362</v>
      </c>
      <c r="B125" s="509" t="s">
        <v>107</v>
      </c>
      <c r="C125" s="510">
        <v>16416.7</v>
      </c>
      <c r="D125" s="511"/>
      <c r="E125" s="511"/>
      <c r="F125" s="510">
        <v>16416.7</v>
      </c>
      <c r="G125" s="507"/>
      <c r="H125" s="511"/>
      <c r="I125" s="511"/>
      <c r="J125" s="39"/>
      <c r="K125" s="501">
        <v>16416.7</v>
      </c>
      <c r="L125" s="502" t="e">
        <v>#VALUE!</v>
      </c>
      <c r="M125" s="504" t="e">
        <v>#VALUE!</v>
      </c>
      <c r="N125" s="22"/>
      <c r="O125" s="22"/>
    </row>
    <row r="126" spans="1:16" s="19" customFormat="1" ht="12.75">
      <c r="A126" s="506"/>
      <c r="B126" s="509"/>
      <c r="C126" s="510"/>
      <c r="D126" s="511"/>
      <c r="E126" s="511"/>
      <c r="F126" s="510"/>
      <c r="G126" s="467"/>
      <c r="H126" s="511"/>
      <c r="I126" s="511"/>
      <c r="J126" s="25"/>
      <c r="K126" s="501"/>
      <c r="L126" s="503"/>
      <c r="M126" s="505"/>
      <c r="N126" s="22"/>
      <c r="O126" s="22"/>
      <c r="P126" s="3"/>
    </row>
    <row r="127" spans="1:16" s="19" customFormat="1" ht="51" hidden="1">
      <c r="A127" s="59" t="s">
        <v>363</v>
      </c>
      <c r="B127" s="60" t="s">
        <v>364</v>
      </c>
      <c r="C127" s="25">
        <v>0</v>
      </c>
      <c r="D127" s="25"/>
      <c r="E127" s="25"/>
      <c r="F127" s="25"/>
      <c r="G127" s="25"/>
      <c r="H127" s="25"/>
      <c r="I127" s="25"/>
      <c r="J127" s="25"/>
      <c r="K127" s="185">
        <v>0</v>
      </c>
      <c r="L127" s="193"/>
      <c r="M127" s="22">
        <v>0</v>
      </c>
      <c r="N127" s="22"/>
      <c r="O127" s="22"/>
      <c r="P127" s="3"/>
    </row>
    <row r="128" spans="1:16" s="19" customFormat="1" ht="63.75" hidden="1">
      <c r="A128" s="59" t="s">
        <v>556</v>
      </c>
      <c r="B128" s="43" t="s">
        <v>245</v>
      </c>
      <c r="C128" s="25">
        <v>0</v>
      </c>
      <c r="D128" s="25"/>
      <c r="E128" s="25"/>
      <c r="F128" s="25"/>
      <c r="G128" s="25"/>
      <c r="H128" s="25"/>
      <c r="I128" s="25"/>
      <c r="J128" s="25"/>
      <c r="K128" s="185">
        <v>0</v>
      </c>
      <c r="L128" s="193"/>
      <c r="M128" s="22">
        <v>0</v>
      </c>
      <c r="N128" s="22"/>
      <c r="O128" s="22"/>
      <c r="P128" s="3"/>
    </row>
    <row r="129" spans="1:16" s="19" customFormat="1" ht="76.5" hidden="1">
      <c r="A129" s="59" t="s">
        <v>553</v>
      </c>
      <c r="B129" s="43" t="s">
        <v>169</v>
      </c>
      <c r="C129" s="25">
        <v>0</v>
      </c>
      <c r="D129" s="25"/>
      <c r="E129" s="25"/>
      <c r="F129" s="25"/>
      <c r="G129" s="25"/>
      <c r="H129" s="25"/>
      <c r="I129" s="25"/>
      <c r="J129" s="25"/>
      <c r="K129" s="185">
        <v>0</v>
      </c>
      <c r="L129" s="193"/>
      <c r="M129" s="22">
        <v>0</v>
      </c>
      <c r="N129" s="22"/>
      <c r="O129" s="22"/>
      <c r="P129" s="3"/>
    </row>
    <row r="130" spans="1:16" s="19" customFormat="1" ht="38.25" customHeight="1" hidden="1">
      <c r="A130" s="506" t="s">
        <v>354</v>
      </c>
      <c r="B130" s="60" t="s">
        <v>457</v>
      </c>
      <c r="C130" s="25">
        <v>0</v>
      </c>
      <c r="D130" s="25"/>
      <c r="E130" s="25"/>
      <c r="F130" s="25">
        <v>0</v>
      </c>
      <c r="G130" s="25">
        <v>0</v>
      </c>
      <c r="H130" s="25">
        <v>0</v>
      </c>
      <c r="I130" s="25"/>
      <c r="J130" s="25"/>
      <c r="K130" s="185">
        <v>0</v>
      </c>
      <c r="L130" s="193"/>
      <c r="M130" s="22">
        <v>0</v>
      </c>
      <c r="N130" s="22"/>
      <c r="O130" s="22"/>
      <c r="P130" s="3"/>
    </row>
    <row r="131" spans="1:16" s="19" customFormat="1" ht="25.5" hidden="1">
      <c r="A131" s="506"/>
      <c r="B131" s="60" t="s">
        <v>468</v>
      </c>
      <c r="C131" s="25">
        <v>0</v>
      </c>
      <c r="D131" s="25"/>
      <c r="E131" s="25"/>
      <c r="F131" s="25"/>
      <c r="G131" s="25"/>
      <c r="H131" s="25"/>
      <c r="I131" s="25"/>
      <c r="J131" s="25"/>
      <c r="K131" s="185">
        <v>0</v>
      </c>
      <c r="L131" s="193"/>
      <c r="M131" s="22">
        <v>0</v>
      </c>
      <c r="N131" s="22"/>
      <c r="O131" s="22"/>
      <c r="P131" s="3"/>
    </row>
    <row r="132" spans="1:16" s="19" customFormat="1" ht="12.75" hidden="1">
      <c r="A132" s="506"/>
      <c r="B132" s="60" t="s">
        <v>453</v>
      </c>
      <c r="C132" s="25">
        <v>0</v>
      </c>
      <c r="D132" s="25"/>
      <c r="E132" s="25"/>
      <c r="F132" s="25"/>
      <c r="G132" s="25"/>
      <c r="H132" s="25"/>
      <c r="I132" s="25"/>
      <c r="J132" s="25"/>
      <c r="K132" s="185"/>
      <c r="L132" s="193"/>
      <c r="M132" s="22">
        <v>0</v>
      </c>
      <c r="N132" s="22"/>
      <c r="O132" s="22"/>
      <c r="P132" s="3"/>
    </row>
    <row r="133" spans="1:16" s="19" customFormat="1" ht="12.75" hidden="1">
      <c r="A133" s="506"/>
      <c r="B133" s="60" t="s">
        <v>469</v>
      </c>
      <c r="C133" s="25">
        <v>0</v>
      </c>
      <c r="D133" s="25"/>
      <c r="E133" s="25"/>
      <c r="F133" s="22"/>
      <c r="G133" s="25"/>
      <c r="H133" s="25"/>
      <c r="I133" s="25"/>
      <c r="J133" s="25"/>
      <c r="K133" s="185">
        <v>0</v>
      </c>
      <c r="L133" s="193"/>
      <c r="M133" s="22">
        <v>0</v>
      </c>
      <c r="N133" s="22"/>
      <c r="O133" s="22"/>
      <c r="P133" s="3"/>
    </row>
    <row r="134" spans="1:16" s="19" customFormat="1" ht="12.75" hidden="1">
      <c r="A134" s="506"/>
      <c r="B134" s="60" t="s">
        <v>458</v>
      </c>
      <c r="C134" s="25">
        <v>0</v>
      </c>
      <c r="D134" s="25"/>
      <c r="E134" s="25"/>
      <c r="F134" s="22"/>
      <c r="G134" s="25"/>
      <c r="H134" s="25"/>
      <c r="I134" s="25"/>
      <c r="J134" s="25"/>
      <c r="K134" s="185">
        <v>0</v>
      </c>
      <c r="L134" s="193"/>
      <c r="M134" s="22">
        <v>0</v>
      </c>
      <c r="N134" s="22"/>
      <c r="O134" s="22"/>
      <c r="P134" s="3"/>
    </row>
    <row r="135" spans="1:16" s="19" customFormat="1" ht="12.75" hidden="1">
      <c r="A135" s="506"/>
      <c r="B135" s="60" t="s">
        <v>459</v>
      </c>
      <c r="C135" s="25">
        <v>0</v>
      </c>
      <c r="D135" s="25"/>
      <c r="E135" s="25"/>
      <c r="F135" s="22"/>
      <c r="G135" s="25"/>
      <c r="H135" s="25"/>
      <c r="I135" s="25"/>
      <c r="J135" s="25"/>
      <c r="K135" s="185">
        <v>0</v>
      </c>
      <c r="L135" s="193"/>
      <c r="M135" s="22">
        <v>0</v>
      </c>
      <c r="N135" s="22"/>
      <c r="O135" s="22"/>
      <c r="P135" s="3"/>
    </row>
    <row r="136" spans="1:16" s="19" customFormat="1" ht="27" customHeight="1" hidden="1">
      <c r="A136" s="506"/>
      <c r="B136" s="60" t="s">
        <v>446</v>
      </c>
      <c r="C136" s="25">
        <v>0</v>
      </c>
      <c r="D136" s="25"/>
      <c r="E136" s="25"/>
      <c r="F136" s="25"/>
      <c r="G136" s="25"/>
      <c r="H136" s="25"/>
      <c r="I136" s="25"/>
      <c r="J136" s="25"/>
      <c r="K136" s="185">
        <v>0</v>
      </c>
      <c r="L136" s="193"/>
      <c r="M136" s="22">
        <v>0</v>
      </c>
      <c r="N136" s="22"/>
      <c r="O136" s="22"/>
      <c r="P136" s="3"/>
    </row>
    <row r="137" spans="1:16" s="19" customFormat="1" ht="25.5" hidden="1">
      <c r="A137" s="506"/>
      <c r="B137" s="60" t="s">
        <v>449</v>
      </c>
      <c r="C137" s="25">
        <v>0</v>
      </c>
      <c r="D137" s="25"/>
      <c r="E137" s="25"/>
      <c r="F137" s="25"/>
      <c r="G137" s="25"/>
      <c r="H137" s="25"/>
      <c r="I137" s="25"/>
      <c r="J137" s="25"/>
      <c r="K137" s="185">
        <v>0</v>
      </c>
      <c r="L137" s="193"/>
      <c r="M137" s="22">
        <v>0</v>
      </c>
      <c r="N137" s="22"/>
      <c r="O137" s="22"/>
      <c r="P137" s="3"/>
    </row>
    <row r="138" spans="1:16" s="19" customFormat="1" ht="25.5" hidden="1">
      <c r="A138" s="506"/>
      <c r="B138" s="60" t="s">
        <v>447</v>
      </c>
      <c r="C138" s="25">
        <v>0</v>
      </c>
      <c r="D138" s="25"/>
      <c r="E138" s="25"/>
      <c r="F138" s="25"/>
      <c r="G138" s="25"/>
      <c r="H138" s="25"/>
      <c r="I138" s="25"/>
      <c r="J138" s="25"/>
      <c r="K138" s="185">
        <v>0</v>
      </c>
      <c r="L138" s="193"/>
      <c r="M138" s="22">
        <v>0</v>
      </c>
      <c r="N138" s="22"/>
      <c r="O138" s="22"/>
      <c r="P138" s="3"/>
    </row>
    <row r="139" spans="1:16" s="19" customFormat="1" ht="25.5" hidden="1">
      <c r="A139" s="506"/>
      <c r="B139" s="60" t="s">
        <v>371</v>
      </c>
      <c r="C139" s="25">
        <v>0</v>
      </c>
      <c r="D139" s="25"/>
      <c r="E139" s="25"/>
      <c r="F139" s="25"/>
      <c r="G139" s="25"/>
      <c r="H139" s="25"/>
      <c r="I139" s="25"/>
      <c r="J139" s="25"/>
      <c r="K139" s="185">
        <v>0</v>
      </c>
      <c r="L139" s="193"/>
      <c r="M139" s="22">
        <v>0</v>
      </c>
      <c r="N139" s="22"/>
      <c r="O139" s="22"/>
      <c r="P139" s="3"/>
    </row>
    <row r="140" spans="1:16" s="19" customFormat="1" ht="12.75" hidden="1">
      <c r="A140" s="506"/>
      <c r="B140" s="60"/>
      <c r="C140" s="25">
        <v>0</v>
      </c>
      <c r="D140" s="25"/>
      <c r="E140" s="25"/>
      <c r="F140" s="25"/>
      <c r="G140" s="25"/>
      <c r="H140" s="25"/>
      <c r="I140" s="25"/>
      <c r="J140" s="25"/>
      <c r="K140" s="185">
        <v>0</v>
      </c>
      <c r="L140" s="193"/>
      <c r="M140" s="22">
        <v>0</v>
      </c>
      <c r="N140" s="22"/>
      <c r="O140" s="22"/>
      <c r="P140" s="3"/>
    </row>
    <row r="141" spans="1:16" s="19" customFormat="1" ht="25.5" hidden="1">
      <c r="A141" s="506"/>
      <c r="B141" s="60" t="s">
        <v>475</v>
      </c>
      <c r="C141" s="25"/>
      <c r="D141" s="25"/>
      <c r="E141" s="25"/>
      <c r="F141" s="25"/>
      <c r="G141" s="25"/>
      <c r="H141" s="25"/>
      <c r="I141" s="25"/>
      <c r="J141" s="25"/>
      <c r="K141" s="185">
        <v>0</v>
      </c>
      <c r="L141" s="193"/>
      <c r="M141" s="22">
        <v>0</v>
      </c>
      <c r="N141" s="22"/>
      <c r="O141" s="22"/>
      <c r="P141" s="3"/>
    </row>
    <row r="142" spans="1:16" s="19" customFormat="1" ht="38.25" hidden="1">
      <c r="A142" s="506"/>
      <c r="B142" s="60" t="s">
        <v>472</v>
      </c>
      <c r="C142" s="25"/>
      <c r="D142" s="25"/>
      <c r="E142" s="25"/>
      <c r="F142" s="25"/>
      <c r="G142" s="25"/>
      <c r="H142" s="25"/>
      <c r="I142" s="25"/>
      <c r="J142" s="25"/>
      <c r="K142" s="185">
        <v>0</v>
      </c>
      <c r="L142" s="193"/>
      <c r="M142" s="22">
        <v>0</v>
      </c>
      <c r="N142" s="22"/>
      <c r="O142" s="22"/>
      <c r="P142" s="3"/>
    </row>
    <row r="143" spans="1:16" s="19" customFormat="1" ht="12.75" hidden="1">
      <c r="A143" s="506"/>
      <c r="B143" s="60"/>
      <c r="C143" s="25">
        <v>0</v>
      </c>
      <c r="D143" s="25"/>
      <c r="E143" s="25"/>
      <c r="F143" s="25"/>
      <c r="G143" s="25"/>
      <c r="H143" s="25"/>
      <c r="I143" s="25"/>
      <c r="J143" s="25"/>
      <c r="K143" s="185">
        <v>0</v>
      </c>
      <c r="L143" s="193"/>
      <c r="M143" s="22">
        <v>0</v>
      </c>
      <c r="N143" s="22"/>
      <c r="O143" s="22"/>
      <c r="P143" s="3"/>
    </row>
    <row r="144" spans="1:16" s="19" customFormat="1" ht="38.25" hidden="1">
      <c r="A144" s="59" t="s">
        <v>554</v>
      </c>
      <c r="B144" s="60" t="s">
        <v>166</v>
      </c>
      <c r="C144" s="25">
        <v>0</v>
      </c>
      <c r="D144" s="25"/>
      <c r="E144" s="25"/>
      <c r="F144" s="25"/>
      <c r="G144" s="25"/>
      <c r="H144" s="25"/>
      <c r="I144" s="25"/>
      <c r="J144" s="25"/>
      <c r="K144" s="185">
        <v>0</v>
      </c>
      <c r="L144" s="193"/>
      <c r="M144" s="22">
        <v>0</v>
      </c>
      <c r="N144" s="22"/>
      <c r="O144" s="22"/>
      <c r="P144" s="3"/>
    </row>
    <row r="145" spans="1:16" s="19" customFormat="1" ht="12.75" hidden="1">
      <c r="A145" s="59" t="s">
        <v>369</v>
      </c>
      <c r="B145" s="60" t="s">
        <v>289</v>
      </c>
      <c r="C145" s="25">
        <v>0</v>
      </c>
      <c r="D145" s="25"/>
      <c r="E145" s="25"/>
      <c r="F145" s="25"/>
      <c r="G145" s="25"/>
      <c r="H145" s="25"/>
      <c r="I145" s="25"/>
      <c r="J145" s="25"/>
      <c r="K145" s="185">
        <v>0</v>
      </c>
      <c r="L145" s="193"/>
      <c r="M145" s="22">
        <v>0</v>
      </c>
      <c r="N145" s="22"/>
      <c r="O145" s="22"/>
      <c r="P145" s="3"/>
    </row>
    <row r="146" spans="1:16" s="19" customFormat="1" ht="112.5" customHeight="1" hidden="1">
      <c r="A146" s="59" t="s">
        <v>436</v>
      </c>
      <c r="B146" s="60" t="s">
        <v>175</v>
      </c>
      <c r="C146" s="25">
        <v>0</v>
      </c>
      <c r="D146" s="25"/>
      <c r="E146" s="25"/>
      <c r="F146" s="25"/>
      <c r="G146" s="25"/>
      <c r="H146" s="25">
        <v>8960.6</v>
      </c>
      <c r="I146" s="25"/>
      <c r="J146" s="25"/>
      <c r="K146" s="185">
        <v>8960.6</v>
      </c>
      <c r="L146" s="193"/>
      <c r="M146" s="22">
        <v>0</v>
      </c>
      <c r="N146" s="22">
        <v>8960.6</v>
      </c>
      <c r="O146" s="22">
        <v>0</v>
      </c>
      <c r="P146" s="3"/>
    </row>
    <row r="147" spans="1:16" s="19" customFormat="1" ht="63.75">
      <c r="A147" s="59" t="s">
        <v>556</v>
      </c>
      <c r="B147" s="43" t="s">
        <v>245</v>
      </c>
      <c r="C147" s="25"/>
      <c r="D147" s="25"/>
      <c r="E147" s="25"/>
      <c r="F147" s="25"/>
      <c r="G147" s="25"/>
      <c r="H147" s="41">
        <v>60089.036</v>
      </c>
      <c r="I147" s="25"/>
      <c r="J147" s="25"/>
      <c r="K147" s="185">
        <v>60089</v>
      </c>
      <c r="L147" s="193"/>
      <c r="M147" s="22">
        <v>0</v>
      </c>
      <c r="N147" s="22">
        <v>35636.8</v>
      </c>
      <c r="O147" s="22">
        <v>24452.2</v>
      </c>
      <c r="P147" s="3"/>
    </row>
    <row r="148" spans="1:15" ht="153" hidden="1">
      <c r="A148" s="59" t="s">
        <v>370</v>
      </c>
      <c r="B148" s="18" t="s">
        <v>217</v>
      </c>
      <c r="C148" s="25">
        <v>0</v>
      </c>
      <c r="D148" s="116"/>
      <c r="E148" s="116"/>
      <c r="F148" s="25"/>
      <c r="G148" s="116"/>
      <c r="H148" s="25"/>
      <c r="I148" s="25"/>
      <c r="J148" s="25"/>
      <c r="K148" s="185">
        <v>0</v>
      </c>
      <c r="L148" s="193">
        <v>98900</v>
      </c>
      <c r="M148" s="22">
        <v>-98900</v>
      </c>
      <c r="N148" s="22"/>
      <c r="O148" s="22"/>
    </row>
    <row r="149" spans="1:15" ht="76.5" hidden="1">
      <c r="A149" s="59" t="s">
        <v>553</v>
      </c>
      <c r="B149" s="46" t="s">
        <v>169</v>
      </c>
      <c r="C149" s="25">
        <v>38001</v>
      </c>
      <c r="D149" s="116"/>
      <c r="E149" s="116"/>
      <c r="F149" s="25">
        <v>38001</v>
      </c>
      <c r="G149" s="116"/>
      <c r="H149" s="25"/>
      <c r="I149" s="25"/>
      <c r="J149" s="25"/>
      <c r="K149" s="185">
        <v>38001</v>
      </c>
      <c r="L149" s="193">
        <v>38001</v>
      </c>
      <c r="M149" s="22">
        <v>0</v>
      </c>
      <c r="N149" s="22"/>
      <c r="O149" s="22"/>
    </row>
    <row r="150" spans="1:15" ht="38.25" hidden="1">
      <c r="A150" s="59" t="s">
        <v>354</v>
      </c>
      <c r="B150" s="18" t="s">
        <v>457</v>
      </c>
      <c r="C150" s="25">
        <v>5983</v>
      </c>
      <c r="D150" s="116"/>
      <c r="E150" s="116"/>
      <c r="F150" s="25">
        <v>5983</v>
      </c>
      <c r="G150" s="116"/>
      <c r="H150" s="25">
        <v>3858</v>
      </c>
      <c r="I150" s="25"/>
      <c r="J150" s="25"/>
      <c r="K150" s="185">
        <v>9841</v>
      </c>
      <c r="L150" s="193"/>
      <c r="M150" s="22">
        <v>5983</v>
      </c>
      <c r="N150" s="22">
        <v>1563.5</v>
      </c>
      <c r="O150" s="22"/>
    </row>
    <row r="151" spans="1:15" ht="25.5" hidden="1">
      <c r="A151" s="434"/>
      <c r="B151" s="18" t="s">
        <v>104</v>
      </c>
      <c r="C151" s="25">
        <v>123</v>
      </c>
      <c r="D151" s="116"/>
      <c r="E151" s="116"/>
      <c r="F151" s="25">
        <v>123</v>
      </c>
      <c r="G151" s="116"/>
      <c r="H151" s="25"/>
      <c r="I151" s="25"/>
      <c r="J151" s="25"/>
      <c r="K151" s="185">
        <v>123</v>
      </c>
      <c r="L151" s="193"/>
      <c r="M151" s="22"/>
      <c r="N151" s="22"/>
      <c r="O151" s="22"/>
    </row>
    <row r="152" spans="1:15" ht="38.25" hidden="1">
      <c r="A152" s="435"/>
      <c r="B152" s="18" t="s">
        <v>95</v>
      </c>
      <c r="C152" s="25">
        <v>2190</v>
      </c>
      <c r="D152" s="116"/>
      <c r="E152" s="116"/>
      <c r="F152" s="25">
        <v>2190</v>
      </c>
      <c r="G152" s="116"/>
      <c r="H152" s="25"/>
      <c r="I152" s="25"/>
      <c r="J152" s="25"/>
      <c r="K152" s="185">
        <v>2190</v>
      </c>
      <c r="L152" s="193"/>
      <c r="M152" s="22"/>
      <c r="N152" s="22"/>
      <c r="O152" s="22"/>
    </row>
    <row r="153" spans="1:15" ht="51" hidden="1">
      <c r="A153" s="435"/>
      <c r="B153" s="18" t="s">
        <v>99</v>
      </c>
      <c r="C153" s="25">
        <v>2000</v>
      </c>
      <c r="D153" s="116"/>
      <c r="E153" s="116"/>
      <c r="F153" s="25">
        <v>2000</v>
      </c>
      <c r="G153" s="116"/>
      <c r="H153" s="25"/>
      <c r="I153" s="25"/>
      <c r="J153" s="25"/>
      <c r="K153" s="185">
        <v>2000</v>
      </c>
      <c r="L153" s="193"/>
      <c r="M153" s="22"/>
      <c r="N153" s="22"/>
      <c r="O153" s="22"/>
    </row>
    <row r="154" spans="1:16" s="19" customFormat="1" ht="25.5" hidden="1">
      <c r="A154" s="435"/>
      <c r="B154" s="60" t="s">
        <v>377</v>
      </c>
      <c r="C154" s="25"/>
      <c r="D154" s="25"/>
      <c r="E154" s="25"/>
      <c r="F154" s="25"/>
      <c r="G154" s="25"/>
      <c r="H154" s="25">
        <v>563.5</v>
      </c>
      <c r="I154" s="25"/>
      <c r="J154" s="25"/>
      <c r="K154" s="200">
        <v>563.5</v>
      </c>
      <c r="L154" s="193"/>
      <c r="M154" s="22">
        <v>0</v>
      </c>
      <c r="N154" s="22">
        <v>563.5</v>
      </c>
      <c r="O154" s="22"/>
      <c r="P154" s="3"/>
    </row>
    <row r="155" spans="1:16" s="19" customFormat="1" ht="38.25" hidden="1">
      <c r="A155" s="435"/>
      <c r="B155" s="60" t="s">
        <v>378</v>
      </c>
      <c r="C155" s="25"/>
      <c r="D155" s="25"/>
      <c r="E155" s="25"/>
      <c r="F155" s="25"/>
      <c r="G155" s="25"/>
      <c r="H155" s="25">
        <v>3294.5</v>
      </c>
      <c r="I155" s="25"/>
      <c r="J155" s="25"/>
      <c r="K155" s="200">
        <v>3294.5</v>
      </c>
      <c r="L155" s="193"/>
      <c r="M155" s="22">
        <v>0</v>
      </c>
      <c r="N155" s="22">
        <v>1000</v>
      </c>
      <c r="O155" s="22">
        <v>2294.5</v>
      </c>
      <c r="P155" s="3"/>
    </row>
    <row r="156" spans="1:16" s="19" customFormat="1" ht="38.25" hidden="1">
      <c r="A156" s="435"/>
      <c r="B156" s="60" t="s">
        <v>355</v>
      </c>
      <c r="C156" s="25">
        <v>300</v>
      </c>
      <c r="D156" s="25"/>
      <c r="E156" s="25"/>
      <c r="F156" s="25">
        <v>300</v>
      </c>
      <c r="G156" s="25"/>
      <c r="H156" s="25"/>
      <c r="I156" s="25"/>
      <c r="J156" s="25"/>
      <c r="K156" s="200">
        <v>300</v>
      </c>
      <c r="L156" s="193"/>
      <c r="M156" s="22"/>
      <c r="N156" s="22"/>
      <c r="O156" s="22"/>
      <c r="P156" s="3"/>
    </row>
    <row r="157" spans="1:16" s="19" customFormat="1" ht="25.5" hidden="1">
      <c r="A157" s="435"/>
      <c r="B157" s="60" t="s">
        <v>31</v>
      </c>
      <c r="C157" s="25">
        <v>670</v>
      </c>
      <c r="D157" s="25"/>
      <c r="E157" s="25"/>
      <c r="F157" s="25">
        <v>670</v>
      </c>
      <c r="G157" s="25"/>
      <c r="H157" s="25"/>
      <c r="I157" s="25"/>
      <c r="J157" s="25"/>
      <c r="K157" s="200">
        <v>670</v>
      </c>
      <c r="L157" s="193"/>
      <c r="M157" s="22"/>
      <c r="N157" s="22"/>
      <c r="O157" s="22"/>
      <c r="P157" s="3"/>
    </row>
    <row r="158" spans="1:16" s="19" customFormat="1" ht="25.5" hidden="1">
      <c r="A158" s="435"/>
      <c r="B158" s="60" t="s">
        <v>32</v>
      </c>
      <c r="C158" s="25">
        <v>200</v>
      </c>
      <c r="D158" s="25"/>
      <c r="E158" s="25"/>
      <c r="F158" s="25">
        <v>200</v>
      </c>
      <c r="G158" s="25"/>
      <c r="H158" s="25"/>
      <c r="I158" s="25"/>
      <c r="J158" s="25"/>
      <c r="K158" s="200">
        <v>200</v>
      </c>
      <c r="L158" s="193"/>
      <c r="M158" s="22"/>
      <c r="N158" s="22"/>
      <c r="O158" s="22"/>
      <c r="P158" s="3"/>
    </row>
    <row r="159" spans="1:16" s="19" customFormat="1" ht="38.25" hidden="1">
      <c r="A159" s="436"/>
      <c r="B159" s="60" t="s">
        <v>444</v>
      </c>
      <c r="C159" s="25">
        <v>500</v>
      </c>
      <c r="D159" s="25"/>
      <c r="E159" s="25"/>
      <c r="F159" s="25">
        <v>500</v>
      </c>
      <c r="G159" s="25"/>
      <c r="H159" s="25"/>
      <c r="I159" s="25"/>
      <c r="J159" s="25"/>
      <c r="K159" s="200">
        <v>500</v>
      </c>
      <c r="L159" s="193"/>
      <c r="M159" s="22"/>
      <c r="N159" s="22"/>
      <c r="O159" s="22"/>
      <c r="P159" s="3"/>
    </row>
    <row r="160" spans="1:15" ht="51" hidden="1">
      <c r="A160" s="59" t="s">
        <v>85</v>
      </c>
      <c r="B160" s="18" t="s">
        <v>213</v>
      </c>
      <c r="C160" s="25">
        <v>0</v>
      </c>
      <c r="D160" s="116"/>
      <c r="E160" s="116"/>
      <c r="F160" s="25"/>
      <c r="G160" s="116"/>
      <c r="H160" s="25">
        <v>0</v>
      </c>
      <c r="I160" s="25"/>
      <c r="J160" s="25"/>
      <c r="K160" s="185">
        <v>0</v>
      </c>
      <c r="L160" s="193"/>
      <c r="M160" s="22">
        <v>0</v>
      </c>
      <c r="N160" s="22"/>
      <c r="O160" s="22"/>
    </row>
    <row r="161" spans="1:16" s="19" customFormat="1" ht="40.5" customHeight="1" hidden="1">
      <c r="A161" s="199" t="s">
        <v>363</v>
      </c>
      <c r="B161" s="35" t="s">
        <v>101</v>
      </c>
      <c r="C161" s="25">
        <v>6898.7</v>
      </c>
      <c r="D161" s="22"/>
      <c r="E161" s="22"/>
      <c r="F161" s="22">
        <v>6898.7</v>
      </c>
      <c r="G161" s="22"/>
      <c r="H161" s="22"/>
      <c r="I161" s="22"/>
      <c r="J161" s="22"/>
      <c r="K161" s="200">
        <v>6898.7</v>
      </c>
      <c r="L161" s="193"/>
      <c r="M161" s="22">
        <v>6898.7</v>
      </c>
      <c r="N161" s="22"/>
      <c r="O161" s="22"/>
      <c r="P161" s="3"/>
    </row>
    <row r="162" spans="1:15" ht="38.25" hidden="1">
      <c r="A162" s="59" t="s">
        <v>442</v>
      </c>
      <c r="B162" s="60" t="s">
        <v>203</v>
      </c>
      <c r="C162" s="25">
        <v>9300</v>
      </c>
      <c r="D162" s="116"/>
      <c r="E162" s="116"/>
      <c r="F162" s="25">
        <v>9300</v>
      </c>
      <c r="G162" s="116"/>
      <c r="H162" s="25">
        <v>9300</v>
      </c>
      <c r="I162" s="25"/>
      <c r="J162" s="25"/>
      <c r="K162" s="185">
        <v>18600</v>
      </c>
      <c r="L162" s="193">
        <v>9300</v>
      </c>
      <c r="M162" s="22">
        <v>0</v>
      </c>
      <c r="N162" s="22">
        <v>9300</v>
      </c>
      <c r="O162" s="22">
        <v>0</v>
      </c>
    </row>
    <row r="163" spans="1:16" s="19" customFormat="1" ht="38.25" hidden="1">
      <c r="A163" s="59" t="s">
        <v>80</v>
      </c>
      <c r="B163" s="60" t="s">
        <v>173</v>
      </c>
      <c r="C163" s="25">
        <v>1346.3</v>
      </c>
      <c r="D163" s="25"/>
      <c r="E163" s="25"/>
      <c r="F163" s="25">
        <v>1346.3</v>
      </c>
      <c r="G163" s="25"/>
      <c r="H163" s="25"/>
      <c r="I163" s="25"/>
      <c r="J163" s="25"/>
      <c r="K163" s="185">
        <v>1346.3</v>
      </c>
      <c r="L163" s="193">
        <v>1050.3</v>
      </c>
      <c r="M163" s="22">
        <v>296</v>
      </c>
      <c r="N163" s="22"/>
      <c r="O163" s="22"/>
      <c r="P163" s="3"/>
    </row>
    <row r="164" spans="1:15" ht="63.75" hidden="1">
      <c r="A164" s="59" t="s">
        <v>91</v>
      </c>
      <c r="B164" s="18" t="s">
        <v>106</v>
      </c>
      <c r="C164" s="25">
        <v>700.9</v>
      </c>
      <c r="D164" s="25"/>
      <c r="E164" s="25"/>
      <c r="F164" s="25">
        <v>700.9</v>
      </c>
      <c r="G164" s="25"/>
      <c r="H164" s="25"/>
      <c r="I164" s="25"/>
      <c r="J164" s="25"/>
      <c r="K164" s="185">
        <v>700.9</v>
      </c>
      <c r="L164" s="193"/>
      <c r="M164" s="22"/>
      <c r="N164" s="22"/>
      <c r="O164" s="22"/>
    </row>
    <row r="165" spans="1:16" s="19" customFormat="1" ht="12.75" hidden="1">
      <c r="A165" s="59" t="s">
        <v>369</v>
      </c>
      <c r="B165" s="60" t="s">
        <v>289</v>
      </c>
      <c r="C165" s="25">
        <v>6775.2</v>
      </c>
      <c r="D165" s="25"/>
      <c r="E165" s="25"/>
      <c r="F165" s="25">
        <v>6775.2</v>
      </c>
      <c r="G165" s="25"/>
      <c r="H165" s="25"/>
      <c r="I165" s="25"/>
      <c r="J165" s="25"/>
      <c r="K165" s="185">
        <v>6775.2</v>
      </c>
      <c r="L165" s="193">
        <v>2040</v>
      </c>
      <c r="M165" s="22">
        <v>4735.2</v>
      </c>
      <c r="N165" s="22"/>
      <c r="O165" s="22"/>
      <c r="P165" s="3"/>
    </row>
    <row r="166" spans="1:16" s="19" customFormat="1" ht="38.25" hidden="1">
      <c r="A166" s="199" t="s">
        <v>79</v>
      </c>
      <c r="B166" s="35" t="s">
        <v>212</v>
      </c>
      <c r="C166" s="25"/>
      <c r="D166" s="22"/>
      <c r="E166" s="22"/>
      <c r="F166" s="22"/>
      <c r="G166" s="22"/>
      <c r="H166" s="22">
        <v>0</v>
      </c>
      <c r="I166" s="22"/>
      <c r="J166" s="22"/>
      <c r="K166" s="200">
        <v>0</v>
      </c>
      <c r="L166" s="193"/>
      <c r="M166" s="22">
        <v>0</v>
      </c>
      <c r="N166" s="22"/>
      <c r="O166" s="22"/>
      <c r="P166" s="3"/>
    </row>
    <row r="167" spans="1:16" s="19" customFormat="1" ht="59.25" customHeight="1" hidden="1">
      <c r="A167" s="59" t="s">
        <v>555</v>
      </c>
      <c r="B167" s="60" t="s">
        <v>172</v>
      </c>
      <c r="C167" s="25">
        <v>1808</v>
      </c>
      <c r="D167" s="25"/>
      <c r="E167" s="25"/>
      <c r="F167" s="25">
        <v>1808</v>
      </c>
      <c r="G167" s="25"/>
      <c r="H167" s="25"/>
      <c r="I167" s="25"/>
      <c r="J167" s="25"/>
      <c r="K167" s="185">
        <v>1808</v>
      </c>
      <c r="L167" s="193">
        <v>1808</v>
      </c>
      <c r="M167" s="22">
        <v>0</v>
      </c>
      <c r="N167" s="22"/>
      <c r="O167" s="22"/>
      <c r="P167" s="3"/>
    </row>
    <row r="168" spans="1:16" s="19" customFormat="1" ht="38.25" hidden="1">
      <c r="A168" s="59" t="s">
        <v>372</v>
      </c>
      <c r="B168" s="60" t="s">
        <v>373</v>
      </c>
      <c r="C168" s="25">
        <v>0</v>
      </c>
      <c r="D168" s="25"/>
      <c r="E168" s="25"/>
      <c r="F168" s="25"/>
      <c r="G168" s="25"/>
      <c r="H168" s="25"/>
      <c r="I168" s="25"/>
      <c r="J168" s="25"/>
      <c r="K168" s="185">
        <v>0</v>
      </c>
      <c r="L168" s="193"/>
      <c r="M168" s="22">
        <v>0</v>
      </c>
      <c r="N168" s="22"/>
      <c r="O168" s="22"/>
      <c r="P168" s="3"/>
    </row>
    <row r="169" spans="1:16" s="19" customFormat="1" ht="51" hidden="1">
      <c r="A169" s="59" t="s">
        <v>435</v>
      </c>
      <c r="B169" s="60" t="s">
        <v>174</v>
      </c>
      <c r="C169" s="25">
        <v>7567.7</v>
      </c>
      <c r="D169" s="25"/>
      <c r="E169" s="25"/>
      <c r="F169" s="25">
        <v>7567.7</v>
      </c>
      <c r="G169" s="25"/>
      <c r="H169" s="25"/>
      <c r="I169" s="25"/>
      <c r="J169" s="25"/>
      <c r="K169" s="185">
        <v>7567.7</v>
      </c>
      <c r="L169" s="193">
        <v>8915.4</v>
      </c>
      <c r="M169" s="22">
        <v>-1347.7</v>
      </c>
      <c r="N169" s="22"/>
      <c r="O169" s="22"/>
      <c r="P169" s="27">
        <v>65067.4</v>
      </c>
    </row>
    <row r="170" spans="1:16" s="19" customFormat="1" ht="114.75">
      <c r="A170" s="199" t="s">
        <v>97</v>
      </c>
      <c r="B170" s="188" t="s">
        <v>215</v>
      </c>
      <c r="C170" s="25"/>
      <c r="D170" s="22"/>
      <c r="E170" s="22"/>
      <c r="F170" s="22"/>
      <c r="G170" s="22"/>
      <c r="H170" s="22">
        <v>605775.658</v>
      </c>
      <c r="I170" s="22"/>
      <c r="J170" s="22"/>
      <c r="K170" s="200">
        <v>605775.7</v>
      </c>
      <c r="L170" s="193"/>
      <c r="M170" s="22">
        <v>0</v>
      </c>
      <c r="N170" s="22"/>
      <c r="O170" s="22"/>
      <c r="P170" s="3"/>
    </row>
    <row r="171" spans="1:16" s="19" customFormat="1" ht="63.75" hidden="1">
      <c r="A171" s="199" t="s">
        <v>83</v>
      </c>
      <c r="B171" s="35" t="s">
        <v>210</v>
      </c>
      <c r="C171" s="25">
        <v>0</v>
      </c>
      <c r="D171" s="39"/>
      <c r="E171" s="39"/>
      <c r="F171" s="25">
        <v>0</v>
      </c>
      <c r="G171" s="39"/>
      <c r="H171" s="25">
        <v>0</v>
      </c>
      <c r="I171" s="113"/>
      <c r="J171" s="113"/>
      <c r="K171" s="185">
        <v>0</v>
      </c>
      <c r="L171" s="193"/>
      <c r="M171" s="22">
        <v>0</v>
      </c>
      <c r="N171" s="22"/>
      <c r="O171" s="22"/>
      <c r="P171" s="3"/>
    </row>
    <row r="172" spans="1:16" s="19" customFormat="1" ht="51" hidden="1">
      <c r="A172" s="199" t="s">
        <v>84</v>
      </c>
      <c r="B172" s="21" t="s">
        <v>209</v>
      </c>
      <c r="C172" s="25">
        <v>829.3</v>
      </c>
      <c r="D172" s="25"/>
      <c r="E172" s="25"/>
      <c r="F172" s="25">
        <v>829.3</v>
      </c>
      <c r="G172" s="39"/>
      <c r="H172" s="39"/>
      <c r="I172" s="39"/>
      <c r="J172" s="39"/>
      <c r="K172" s="185">
        <v>829.3</v>
      </c>
      <c r="L172" s="193">
        <v>829.3</v>
      </c>
      <c r="M172" s="22">
        <v>0</v>
      </c>
      <c r="N172" s="22"/>
      <c r="O172" s="22"/>
      <c r="P172" s="3"/>
    </row>
    <row r="173" spans="1:16" s="19" customFormat="1" ht="51" hidden="1">
      <c r="A173" s="236" t="s">
        <v>61</v>
      </c>
      <c r="B173" s="62" t="s">
        <v>62</v>
      </c>
      <c r="C173" s="25">
        <v>47914.8</v>
      </c>
      <c r="D173" s="25"/>
      <c r="E173" s="25"/>
      <c r="F173" s="25">
        <v>47914.8</v>
      </c>
      <c r="G173" s="39"/>
      <c r="H173" s="39"/>
      <c r="I173" s="39"/>
      <c r="J173" s="39"/>
      <c r="K173" s="185">
        <v>47914.8</v>
      </c>
      <c r="L173" s="193"/>
      <c r="M173" s="22"/>
      <c r="N173" s="22"/>
      <c r="O173" s="22"/>
      <c r="P173" s="3"/>
    </row>
    <row r="174" spans="1:16" s="19" customFormat="1" ht="51" hidden="1">
      <c r="A174" s="222" t="s">
        <v>356</v>
      </c>
      <c r="B174" s="21" t="s">
        <v>42</v>
      </c>
      <c r="C174" s="25">
        <v>3195</v>
      </c>
      <c r="D174" s="25"/>
      <c r="E174" s="25"/>
      <c r="F174" s="25">
        <v>3195</v>
      </c>
      <c r="G174" s="39"/>
      <c r="H174" s="39"/>
      <c r="I174" s="39"/>
      <c r="J174" s="39"/>
      <c r="K174" s="185">
        <v>3195</v>
      </c>
      <c r="L174" s="193"/>
      <c r="M174" s="22"/>
      <c r="N174" s="22"/>
      <c r="O174" s="22"/>
      <c r="P174" s="3"/>
    </row>
    <row r="175" spans="1:16" s="19" customFormat="1" ht="25.5" customHeight="1" thickBot="1">
      <c r="A175" s="549" t="s">
        <v>220</v>
      </c>
      <c r="B175" s="550"/>
      <c r="C175" s="213">
        <v>1905568.9</v>
      </c>
      <c r="D175" s="213">
        <v>297916.7</v>
      </c>
      <c r="E175" s="213">
        <v>60226.1</v>
      </c>
      <c r="F175" s="213">
        <v>1536782.3</v>
      </c>
      <c r="G175" s="213">
        <v>10643.8</v>
      </c>
      <c r="H175" s="213">
        <v>1295693.7</v>
      </c>
      <c r="I175" s="213">
        <v>171182.1</v>
      </c>
      <c r="J175" s="213">
        <v>0</v>
      </c>
      <c r="K175" s="214">
        <v>3201262.6</v>
      </c>
      <c r="L175" s="193">
        <v>1702760.5</v>
      </c>
      <c r="M175" s="22">
        <v>202808.4</v>
      </c>
      <c r="N175" s="22">
        <v>351748.8</v>
      </c>
      <c r="O175" s="22">
        <v>943944.9</v>
      </c>
      <c r="P175" s="3"/>
    </row>
    <row r="176" spans="2:15" ht="12.75">
      <c r="B176" s="209" t="s">
        <v>403</v>
      </c>
      <c r="C176" s="184">
        <v>1905568.9</v>
      </c>
      <c r="D176" s="184"/>
      <c r="E176" s="184"/>
      <c r="F176" s="184"/>
      <c r="G176" s="184"/>
      <c r="H176" s="184">
        <v>1295693.7</v>
      </c>
      <c r="I176" s="184">
        <v>171182.1</v>
      </c>
      <c r="J176" s="184">
        <v>-3201262.6</v>
      </c>
      <c r="K176" s="197">
        <v>3201262.6</v>
      </c>
      <c r="L176" s="64"/>
      <c r="M176" s="64"/>
      <c r="N176" s="64"/>
      <c r="O176" s="64"/>
    </row>
    <row r="177" spans="2:15" ht="12.75">
      <c r="B177" s="168" t="s">
        <v>401</v>
      </c>
      <c r="C177" s="166">
        <v>0</v>
      </c>
      <c r="D177" s="166"/>
      <c r="E177" s="166"/>
      <c r="F177" s="166"/>
      <c r="G177" s="166"/>
      <c r="H177" s="166">
        <v>0</v>
      </c>
      <c r="I177" s="166">
        <v>0</v>
      </c>
      <c r="J177" s="166"/>
      <c r="K177" s="172">
        <v>0</v>
      </c>
      <c r="L177" s="64"/>
      <c r="M177" s="64"/>
      <c r="N177" s="64"/>
      <c r="O177" s="64"/>
    </row>
    <row r="178" spans="2:15" ht="12.75">
      <c r="B178" s="168" t="s">
        <v>404</v>
      </c>
      <c r="C178" s="166">
        <v>1905568.9</v>
      </c>
      <c r="D178" s="166">
        <v>297916.7</v>
      </c>
      <c r="E178" s="166">
        <v>60226.1</v>
      </c>
      <c r="F178" s="166">
        <v>1536782.3</v>
      </c>
      <c r="G178" s="166">
        <v>10643.8</v>
      </c>
      <c r="H178" s="166">
        <v>1295693.7</v>
      </c>
      <c r="I178" s="166">
        <v>171182.1</v>
      </c>
      <c r="J178" s="166">
        <v>0</v>
      </c>
      <c r="K178" s="172">
        <v>3201262.6</v>
      </c>
      <c r="L178" s="64"/>
      <c r="M178" s="64"/>
      <c r="N178" s="64"/>
      <c r="O178" s="64"/>
    </row>
    <row r="179" spans="2:15" ht="12.75">
      <c r="B179" s="168" t="s">
        <v>401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171">
        <v>0</v>
      </c>
      <c r="L179" s="64"/>
      <c r="M179" s="64"/>
      <c r="N179" s="64"/>
      <c r="O179" s="64"/>
    </row>
    <row r="180" spans="2:15" ht="12.75">
      <c r="B180" s="6" t="s">
        <v>409</v>
      </c>
      <c r="C180" s="3" t="e">
        <v>#REF!</v>
      </c>
      <c r="H180" s="27"/>
      <c r="I180" s="27"/>
      <c r="M180" s="3">
        <v>-1462.7</v>
      </c>
      <c r="O180" s="3">
        <v>7718.5</v>
      </c>
    </row>
    <row r="181" spans="2:11" ht="12.75">
      <c r="B181" s="1" t="s">
        <v>401</v>
      </c>
      <c r="C181" s="27" t="e">
        <v>#REF!</v>
      </c>
      <c r="D181" s="27"/>
      <c r="E181" s="27"/>
      <c r="F181" s="27"/>
      <c r="G181" s="27"/>
      <c r="H181" s="27"/>
      <c r="I181" s="27"/>
      <c r="K181" s="27"/>
    </row>
    <row r="182" spans="2:11" ht="12.75">
      <c r="B182" s="47"/>
      <c r="C182" s="27"/>
      <c r="D182" s="27"/>
      <c r="E182" s="27"/>
      <c r="F182" s="27"/>
      <c r="G182" s="27"/>
      <c r="H182" s="27"/>
      <c r="K182" s="27"/>
    </row>
    <row r="183" spans="2:11" ht="13.5" thickBot="1">
      <c r="B183" s="47"/>
      <c r="C183" s="205">
        <v>1905568.9</v>
      </c>
      <c r="D183" s="205">
        <v>297916.7</v>
      </c>
      <c r="E183" s="205">
        <v>60226.1</v>
      </c>
      <c r="F183" s="205">
        <v>1536782.3</v>
      </c>
      <c r="G183" s="205">
        <v>10643.8</v>
      </c>
      <c r="H183" s="205">
        <v>1295693.7</v>
      </c>
      <c r="I183" s="205">
        <v>171182.1</v>
      </c>
      <c r="J183" s="205">
        <v>0</v>
      </c>
      <c r="K183" s="206">
        <v>3201262.6</v>
      </c>
    </row>
    <row r="184" spans="2:11" ht="12.75">
      <c r="B184" s="47"/>
      <c r="C184" s="3" t="b">
        <f>C183=C175</f>
        <v>1</v>
      </c>
      <c r="D184" s="3" t="b">
        <f aca="true" t="shared" si="0" ref="D184:K184">D183=D175</f>
        <v>1</v>
      </c>
      <c r="E184" s="3" t="b">
        <f t="shared" si="0"/>
        <v>1</v>
      </c>
      <c r="F184" s="3" t="b">
        <f t="shared" si="0"/>
        <v>1</v>
      </c>
      <c r="G184" s="3" t="b">
        <f t="shared" si="0"/>
        <v>1</v>
      </c>
      <c r="H184" s="3" t="b">
        <f t="shared" si="0"/>
        <v>1</v>
      </c>
      <c r="I184" s="3" t="b">
        <f t="shared" si="0"/>
        <v>1</v>
      </c>
      <c r="J184" s="3" t="b">
        <f t="shared" si="0"/>
        <v>1</v>
      </c>
      <c r="K184" s="3" t="b">
        <f t="shared" si="0"/>
        <v>1</v>
      </c>
    </row>
    <row r="185" ht="12.75">
      <c r="B185" s="47"/>
    </row>
    <row r="186" ht="12.75">
      <c r="B186" s="47"/>
    </row>
    <row r="187" ht="12.75">
      <c r="B187" s="47"/>
    </row>
    <row r="188" ht="12.75">
      <c r="B188" s="47"/>
    </row>
    <row r="189" ht="12.75">
      <c r="B189" s="47"/>
    </row>
    <row r="190" ht="12.75">
      <c r="B190" s="47"/>
    </row>
    <row r="191" ht="12.75">
      <c r="B191" s="47"/>
    </row>
    <row r="192" ht="12.75">
      <c r="B192" s="47"/>
    </row>
    <row r="193" ht="12.75">
      <c r="B193" s="47"/>
    </row>
    <row r="194" ht="12.75">
      <c r="B194" s="47"/>
    </row>
    <row r="195" ht="12.75">
      <c r="B195" s="47"/>
    </row>
    <row r="196" ht="12.75">
      <c r="B196" s="47"/>
    </row>
    <row r="197" ht="12.75">
      <c r="B197" s="47"/>
    </row>
    <row r="198" ht="12.75">
      <c r="B198" s="47"/>
    </row>
    <row r="199" ht="12.75">
      <c r="B199" s="47"/>
    </row>
    <row r="200" ht="12.75">
      <c r="B200" s="47"/>
    </row>
    <row r="201" ht="12.75">
      <c r="B201" s="47"/>
    </row>
    <row r="202" ht="12.75">
      <c r="B202" s="47"/>
    </row>
    <row r="203" ht="12.75">
      <c r="B203" s="47"/>
    </row>
    <row r="204" ht="12.75">
      <c r="B204" s="47"/>
    </row>
    <row r="205" ht="12.75">
      <c r="B205" s="47"/>
    </row>
    <row r="206" ht="12.75">
      <c r="B206" s="47"/>
    </row>
    <row r="207" ht="12.75">
      <c r="B207" s="47"/>
    </row>
    <row r="208" ht="12.75">
      <c r="B208" s="47"/>
    </row>
    <row r="209" ht="12.75">
      <c r="B209" s="47"/>
    </row>
    <row r="210" ht="12.75">
      <c r="B210" s="47"/>
    </row>
    <row r="211" ht="12.75">
      <c r="B211" s="47"/>
    </row>
    <row r="212" ht="12.75">
      <c r="B212" s="47"/>
    </row>
    <row r="213" ht="12.75">
      <c r="B213" s="47"/>
    </row>
    <row r="214" ht="12.75">
      <c r="B214" s="47"/>
    </row>
    <row r="215" ht="12.75">
      <c r="B215" s="47"/>
    </row>
    <row r="216" ht="12.75">
      <c r="B216" s="47"/>
    </row>
    <row r="217" ht="12.75">
      <c r="B217" s="47"/>
    </row>
    <row r="218" ht="12.75">
      <c r="B218" s="47"/>
    </row>
    <row r="219" ht="12.75">
      <c r="B219" s="47"/>
    </row>
    <row r="220" ht="12.75">
      <c r="B220" s="47"/>
    </row>
    <row r="221" ht="12.75">
      <c r="B221" s="47"/>
    </row>
    <row r="222" ht="12.75">
      <c r="B222" s="47"/>
    </row>
    <row r="223" ht="12.75">
      <c r="B223" s="47"/>
    </row>
    <row r="224" ht="12.75">
      <c r="B224" s="47"/>
    </row>
    <row r="225" ht="12.75">
      <c r="B225" s="47"/>
    </row>
    <row r="226" ht="12.75">
      <c r="B226" s="47"/>
    </row>
    <row r="227" ht="12.75">
      <c r="B227" s="47"/>
    </row>
    <row r="228" ht="12.75">
      <c r="B228" s="47"/>
    </row>
    <row r="229" ht="12.75">
      <c r="B229" s="47"/>
    </row>
    <row r="230" ht="12.75">
      <c r="B230" s="47"/>
    </row>
    <row r="231" ht="12.75">
      <c r="B231" s="47"/>
    </row>
    <row r="232" ht="12.75">
      <c r="B232" s="47"/>
    </row>
    <row r="233" ht="12.75">
      <c r="B233" s="47"/>
    </row>
    <row r="234" ht="12.75">
      <c r="B234" s="47"/>
    </row>
    <row r="235" ht="12.75">
      <c r="B235" s="47"/>
    </row>
    <row r="236" ht="12.75">
      <c r="B236" s="47"/>
    </row>
    <row r="237" ht="12.75">
      <c r="B237" s="47"/>
    </row>
    <row r="238" ht="12.75">
      <c r="B238" s="47"/>
    </row>
    <row r="239" ht="12.75">
      <c r="B239" s="47"/>
    </row>
    <row r="240" ht="12.75">
      <c r="B240" s="47"/>
    </row>
    <row r="241" ht="12.75">
      <c r="B241" s="47"/>
    </row>
    <row r="242" ht="12.75">
      <c r="B242" s="47"/>
    </row>
    <row r="243" ht="12.75">
      <c r="B243" s="47"/>
    </row>
    <row r="244" ht="12.75">
      <c r="B244" s="47"/>
    </row>
    <row r="245" ht="12.75">
      <c r="B245" s="47"/>
    </row>
    <row r="246" ht="12.75">
      <c r="B246" s="47"/>
    </row>
    <row r="247" ht="12.75">
      <c r="B247" s="47"/>
    </row>
    <row r="248" ht="12.75">
      <c r="B248" s="47"/>
    </row>
    <row r="249" ht="12.75">
      <c r="B249" s="47"/>
    </row>
    <row r="250" ht="12.75">
      <c r="B250" s="47"/>
    </row>
    <row r="251" ht="12.75">
      <c r="B251" s="47"/>
    </row>
    <row r="252" ht="12.75">
      <c r="B252" s="47"/>
    </row>
    <row r="253" ht="12.75">
      <c r="B253" s="47"/>
    </row>
    <row r="254" ht="12.75">
      <c r="B254" s="47"/>
    </row>
    <row r="255" ht="12.75">
      <c r="B255" s="47"/>
    </row>
    <row r="256" ht="12.75">
      <c r="B256" s="47"/>
    </row>
    <row r="257" ht="12.75">
      <c r="B257" s="47"/>
    </row>
    <row r="258" ht="12.75">
      <c r="B258" s="47"/>
    </row>
    <row r="259" ht="12.75">
      <c r="B259" s="47"/>
    </row>
    <row r="260" ht="12.75">
      <c r="B260" s="47"/>
    </row>
    <row r="261" ht="12.75">
      <c r="B261" s="47"/>
    </row>
    <row r="262" ht="12.75">
      <c r="B262" s="47"/>
    </row>
    <row r="263" ht="12.75">
      <c r="B263" s="47"/>
    </row>
    <row r="264" ht="12.75">
      <c r="B264" s="47"/>
    </row>
    <row r="265" ht="12.75">
      <c r="B265" s="47"/>
    </row>
    <row r="266" ht="12.75">
      <c r="B266" s="47"/>
    </row>
    <row r="267" ht="12.75">
      <c r="B267" s="47"/>
    </row>
    <row r="268" ht="12.75">
      <c r="B268" s="47"/>
    </row>
    <row r="269" ht="12.75">
      <c r="B269" s="47"/>
    </row>
    <row r="270" ht="12.75">
      <c r="B270" s="47"/>
    </row>
    <row r="271" ht="12.75">
      <c r="B271" s="47"/>
    </row>
    <row r="272" ht="12.75">
      <c r="B272" s="47"/>
    </row>
    <row r="273" ht="12.75">
      <c r="B273" s="47"/>
    </row>
    <row r="274" ht="12.75">
      <c r="B274" s="47"/>
    </row>
    <row r="275" ht="12.75">
      <c r="B275" s="47"/>
    </row>
    <row r="276" ht="12.75">
      <c r="B276" s="47"/>
    </row>
    <row r="277" ht="12.75">
      <c r="B277" s="47"/>
    </row>
    <row r="278" ht="12.75">
      <c r="B278" s="47"/>
    </row>
    <row r="279" ht="12.75">
      <c r="B279" s="47"/>
    </row>
    <row r="280" ht="12.75">
      <c r="B280" s="47"/>
    </row>
    <row r="281" ht="12.75">
      <c r="B281" s="47"/>
    </row>
    <row r="282" ht="12.75">
      <c r="B282" s="47"/>
    </row>
    <row r="283" ht="12.75">
      <c r="B283" s="47"/>
    </row>
    <row r="284" ht="12.75">
      <c r="B284" s="47"/>
    </row>
    <row r="285" ht="12.75">
      <c r="B285" s="47"/>
    </row>
    <row r="286" ht="12.75">
      <c r="B286" s="47"/>
    </row>
    <row r="287" ht="12.75">
      <c r="B287" s="47"/>
    </row>
    <row r="288" ht="12.75">
      <c r="B288" s="47"/>
    </row>
    <row r="289" ht="12.75">
      <c r="B289" s="47"/>
    </row>
    <row r="290" ht="12.75">
      <c r="B290" s="47"/>
    </row>
    <row r="291" ht="12.75">
      <c r="B291" s="47"/>
    </row>
    <row r="292" ht="12.75">
      <c r="B292" s="47"/>
    </row>
    <row r="293" ht="12.75">
      <c r="B293" s="47"/>
    </row>
    <row r="294" ht="12.75">
      <c r="B294" s="47"/>
    </row>
    <row r="295" ht="12.75">
      <c r="B295" s="47"/>
    </row>
    <row r="296" ht="12.75">
      <c r="B296" s="47"/>
    </row>
    <row r="297" ht="12.75">
      <c r="B297" s="47"/>
    </row>
    <row r="298" ht="12.75">
      <c r="B298" s="47"/>
    </row>
    <row r="299" ht="12.75">
      <c r="B299" s="47"/>
    </row>
    <row r="300" ht="12.75">
      <c r="B300" s="47"/>
    </row>
    <row r="301" ht="12.75">
      <c r="B301" s="47"/>
    </row>
    <row r="302" ht="12.75">
      <c r="B302" s="47"/>
    </row>
    <row r="303" ht="12.75">
      <c r="B303" s="47"/>
    </row>
    <row r="304" ht="12.75">
      <c r="B304" s="47"/>
    </row>
    <row r="305" ht="12.75">
      <c r="B305" s="47"/>
    </row>
    <row r="306" ht="12.75">
      <c r="B306" s="47"/>
    </row>
    <row r="307" ht="12.75">
      <c r="B307" s="47"/>
    </row>
    <row r="308" ht="12.75">
      <c r="B308" s="47"/>
    </row>
    <row r="309" ht="12.75">
      <c r="B309" s="47"/>
    </row>
    <row r="310" ht="12.75">
      <c r="B310" s="47"/>
    </row>
    <row r="311" ht="12.75">
      <c r="B311" s="47"/>
    </row>
    <row r="312" ht="12.75">
      <c r="B312" s="47"/>
    </row>
    <row r="313" ht="12.75">
      <c r="B313" s="47"/>
    </row>
    <row r="314" ht="12.75">
      <c r="B314" s="47"/>
    </row>
    <row r="315" ht="12.75">
      <c r="B315" s="47"/>
    </row>
    <row r="316" ht="12.75">
      <c r="B316" s="47"/>
    </row>
    <row r="317" ht="12.75">
      <c r="B317" s="47"/>
    </row>
    <row r="318" ht="12.75">
      <c r="B318" s="47"/>
    </row>
    <row r="319" ht="12.75">
      <c r="B319" s="47"/>
    </row>
    <row r="320" ht="12.75">
      <c r="B320" s="47"/>
    </row>
    <row r="321" ht="12.75">
      <c r="B321" s="47"/>
    </row>
    <row r="322" ht="12.75">
      <c r="B322" s="47"/>
    </row>
    <row r="323" ht="12.75">
      <c r="B323" s="47"/>
    </row>
    <row r="324" ht="12.75">
      <c r="B324" s="47"/>
    </row>
    <row r="325" ht="12.75">
      <c r="B325" s="47"/>
    </row>
    <row r="326" ht="12.75">
      <c r="B326" s="47"/>
    </row>
    <row r="327" ht="12.75">
      <c r="B327" s="47"/>
    </row>
    <row r="328" ht="12.75">
      <c r="B328" s="47"/>
    </row>
    <row r="329" ht="12.75">
      <c r="B329" s="47"/>
    </row>
    <row r="330" ht="12.75">
      <c r="B330" s="47"/>
    </row>
    <row r="331" ht="12.75">
      <c r="B331" s="47"/>
    </row>
    <row r="332" ht="12.75">
      <c r="B332" s="47"/>
    </row>
    <row r="333" ht="12.75">
      <c r="B333" s="47"/>
    </row>
    <row r="334" ht="12.75">
      <c r="B334" s="47"/>
    </row>
    <row r="335" ht="12.75">
      <c r="B335" s="47"/>
    </row>
    <row r="336" ht="12.75">
      <c r="B336" s="47"/>
    </row>
    <row r="337" ht="12.75">
      <c r="B337" s="47"/>
    </row>
    <row r="338" ht="12.75">
      <c r="B338" s="47"/>
    </row>
    <row r="339" ht="12.75">
      <c r="B339" s="47"/>
    </row>
    <row r="340" ht="12.75">
      <c r="B340" s="47"/>
    </row>
    <row r="341" ht="12.75">
      <c r="B341" s="47"/>
    </row>
    <row r="342" ht="12.75">
      <c r="B342" s="47"/>
    </row>
    <row r="343" ht="12.75">
      <c r="B343" s="47"/>
    </row>
    <row r="344" ht="12.75">
      <c r="B344" s="47"/>
    </row>
    <row r="345" ht="12.75">
      <c r="B345" s="47"/>
    </row>
    <row r="346" ht="12.75">
      <c r="B346" s="47"/>
    </row>
    <row r="347" ht="12.75">
      <c r="B347" s="47"/>
    </row>
    <row r="348" ht="12.75">
      <c r="B348" s="47"/>
    </row>
    <row r="349" ht="12.75">
      <c r="B349" s="47"/>
    </row>
    <row r="350" ht="12.75">
      <c r="B350" s="47"/>
    </row>
    <row r="351" ht="12.75">
      <c r="B351" s="47"/>
    </row>
    <row r="352" ht="12.75">
      <c r="B352" s="47"/>
    </row>
    <row r="353" ht="12.75">
      <c r="B353" s="47"/>
    </row>
    <row r="354" ht="12.75">
      <c r="B354" s="47"/>
    </row>
    <row r="355" ht="12.75">
      <c r="B355" s="47"/>
    </row>
    <row r="356" ht="12.75">
      <c r="B356" s="47"/>
    </row>
    <row r="357" ht="12.75">
      <c r="B357" s="47"/>
    </row>
    <row r="358" ht="12.75">
      <c r="B358" s="47"/>
    </row>
    <row r="359" ht="12.75">
      <c r="B359" s="47"/>
    </row>
    <row r="360" ht="12.75">
      <c r="B360" s="47"/>
    </row>
    <row r="361" ht="12.75">
      <c r="B361" s="47"/>
    </row>
    <row r="362" ht="12.75">
      <c r="B362" s="47"/>
    </row>
    <row r="363" ht="12.75">
      <c r="B363" s="47"/>
    </row>
    <row r="364" ht="12.75">
      <c r="B364" s="47"/>
    </row>
    <row r="365" ht="12.75">
      <c r="B365" s="47"/>
    </row>
    <row r="366" ht="12.75">
      <c r="B366" s="47"/>
    </row>
    <row r="367" ht="12.75">
      <c r="B367" s="47"/>
    </row>
    <row r="368" ht="12.75">
      <c r="B368" s="47"/>
    </row>
    <row r="369" ht="12.75">
      <c r="B369" s="47"/>
    </row>
    <row r="370" ht="12.75">
      <c r="B370" s="47"/>
    </row>
    <row r="371" ht="12.75">
      <c r="B371" s="47"/>
    </row>
    <row r="372" ht="12.75">
      <c r="B372" s="47"/>
    </row>
    <row r="373" ht="12.75">
      <c r="B373" s="47"/>
    </row>
    <row r="374" ht="12.75">
      <c r="B374" s="47"/>
    </row>
    <row r="375" ht="12.75">
      <c r="B375" s="47"/>
    </row>
    <row r="376" ht="12.75">
      <c r="B376" s="47"/>
    </row>
    <row r="377" ht="12.75">
      <c r="B377" s="47"/>
    </row>
    <row r="378" ht="12.75">
      <c r="B378" s="47"/>
    </row>
    <row r="379" ht="12.75">
      <c r="B379" s="47"/>
    </row>
    <row r="380" ht="12.75">
      <c r="B380" s="47"/>
    </row>
    <row r="381" ht="12.75">
      <c r="B381" s="47"/>
    </row>
    <row r="382" ht="12.75">
      <c r="B382" s="47"/>
    </row>
    <row r="383" ht="12.75">
      <c r="B383" s="47"/>
    </row>
    <row r="384" ht="12.75">
      <c r="B384" s="47"/>
    </row>
    <row r="385" ht="12.75">
      <c r="B385" s="47"/>
    </row>
    <row r="386" ht="12.75">
      <c r="B386" s="47"/>
    </row>
    <row r="387" ht="12.75">
      <c r="B387" s="47"/>
    </row>
    <row r="388" ht="12.75">
      <c r="B388" s="47"/>
    </row>
    <row r="389" ht="12.75">
      <c r="B389" s="47"/>
    </row>
    <row r="390" ht="12.75">
      <c r="B390" s="47"/>
    </row>
    <row r="391" ht="12.75">
      <c r="B391" s="47"/>
    </row>
    <row r="392" ht="12.75">
      <c r="B392" s="47"/>
    </row>
    <row r="393" ht="12.75">
      <c r="B393" s="47"/>
    </row>
    <row r="394" ht="12.75">
      <c r="B394" s="47"/>
    </row>
    <row r="395" ht="12.75">
      <c r="B395" s="47"/>
    </row>
    <row r="396" ht="12.75">
      <c r="B396" s="47"/>
    </row>
    <row r="397" ht="12.75">
      <c r="B397" s="47"/>
    </row>
    <row r="398" ht="12.75">
      <c r="B398" s="47"/>
    </row>
    <row r="399" ht="12.75">
      <c r="B399" s="47"/>
    </row>
    <row r="400" ht="12.75">
      <c r="B400" s="47"/>
    </row>
    <row r="401" ht="12.75">
      <c r="B401" s="47"/>
    </row>
    <row r="402" ht="12.75">
      <c r="B402" s="47"/>
    </row>
    <row r="403" ht="12.75">
      <c r="B403" s="47"/>
    </row>
    <row r="404" ht="12.75">
      <c r="B404" s="47"/>
    </row>
    <row r="405" ht="12.75">
      <c r="B405" s="47"/>
    </row>
    <row r="406" ht="12.75">
      <c r="B406" s="47"/>
    </row>
    <row r="407" ht="12.75">
      <c r="B407" s="47"/>
    </row>
    <row r="408" ht="12.75">
      <c r="B408" s="47"/>
    </row>
    <row r="409" ht="12.75">
      <c r="B409" s="47"/>
    </row>
    <row r="410" ht="12.75">
      <c r="B410" s="47"/>
    </row>
    <row r="411" ht="12.75">
      <c r="B411" s="47"/>
    </row>
    <row r="412" ht="12.75">
      <c r="B412" s="47"/>
    </row>
    <row r="413" ht="12.75">
      <c r="B413" s="47"/>
    </row>
    <row r="414" ht="12.75">
      <c r="B414" s="47"/>
    </row>
    <row r="415" ht="12.75">
      <c r="B415" s="47"/>
    </row>
    <row r="416" ht="12.75">
      <c r="B416" s="47"/>
    </row>
    <row r="417" ht="12.75">
      <c r="B417" s="47"/>
    </row>
    <row r="418" ht="12.75">
      <c r="B418" s="47"/>
    </row>
    <row r="419" ht="12.75">
      <c r="B419" s="47"/>
    </row>
    <row r="420" ht="12.75">
      <c r="B420" s="47"/>
    </row>
    <row r="421" ht="12.75">
      <c r="B421" s="47"/>
    </row>
    <row r="422" ht="12.75">
      <c r="B422" s="47"/>
    </row>
    <row r="423" ht="12.75">
      <c r="B423" s="47"/>
    </row>
    <row r="424" ht="12.75">
      <c r="B424" s="47"/>
    </row>
    <row r="425" ht="12.75">
      <c r="B425" s="47"/>
    </row>
    <row r="426" ht="12.75">
      <c r="B426" s="47"/>
    </row>
    <row r="427" ht="12.75">
      <c r="B427" s="47"/>
    </row>
    <row r="428" ht="12.75">
      <c r="B428" s="47"/>
    </row>
    <row r="429" ht="12.75">
      <c r="B429" s="47"/>
    </row>
    <row r="430" ht="12.75">
      <c r="B430" s="47"/>
    </row>
    <row r="431" ht="12.75">
      <c r="B431" s="47"/>
    </row>
    <row r="432" ht="12.75">
      <c r="B432" s="47"/>
    </row>
    <row r="433" ht="12.75">
      <c r="B433" s="47"/>
    </row>
    <row r="434" ht="12.75">
      <c r="B434" s="47"/>
    </row>
    <row r="435" ht="12.75">
      <c r="B435" s="47"/>
    </row>
    <row r="436" ht="12.75">
      <c r="B436" s="47"/>
    </row>
    <row r="437" ht="12.75">
      <c r="B437" s="47"/>
    </row>
    <row r="438" ht="12.75">
      <c r="B438" s="47"/>
    </row>
    <row r="439" ht="12.75">
      <c r="B439" s="47"/>
    </row>
    <row r="440" ht="12.75">
      <c r="B440" s="47"/>
    </row>
    <row r="441" ht="12.75">
      <c r="B441" s="47"/>
    </row>
    <row r="442" ht="12.75">
      <c r="B442" s="47"/>
    </row>
    <row r="443" ht="12.75">
      <c r="B443" s="47"/>
    </row>
    <row r="444" ht="12.75">
      <c r="B444" s="47"/>
    </row>
    <row r="445" ht="12.75">
      <c r="B445" s="47"/>
    </row>
    <row r="446" ht="12.75">
      <c r="B446" s="47"/>
    </row>
    <row r="447" ht="12.75">
      <c r="B447" s="47"/>
    </row>
    <row r="448" ht="12.75">
      <c r="B448" s="47"/>
    </row>
    <row r="449" ht="12.75">
      <c r="B449" s="47"/>
    </row>
    <row r="450" ht="12.75">
      <c r="B450" s="47"/>
    </row>
    <row r="451" ht="12.75">
      <c r="B451" s="47"/>
    </row>
    <row r="452" ht="12.75">
      <c r="B452" s="47"/>
    </row>
    <row r="453" ht="12.75">
      <c r="B453" s="47"/>
    </row>
    <row r="454" ht="12.75">
      <c r="B454" s="47"/>
    </row>
    <row r="455" ht="12.75">
      <c r="B455" s="47"/>
    </row>
    <row r="456" ht="12.75">
      <c r="B456" s="47"/>
    </row>
    <row r="457" ht="12.75">
      <c r="B457" s="47"/>
    </row>
    <row r="458" ht="12.75">
      <c r="B458" s="47"/>
    </row>
    <row r="459" ht="12.75">
      <c r="B459" s="47"/>
    </row>
    <row r="460" ht="12.75">
      <c r="B460" s="47"/>
    </row>
    <row r="461" ht="12.75">
      <c r="B461" s="47"/>
    </row>
    <row r="462" ht="12.75">
      <c r="B462" s="47"/>
    </row>
    <row r="463" ht="12.75">
      <c r="B463" s="47"/>
    </row>
    <row r="464" ht="12.75">
      <c r="B464" s="47"/>
    </row>
    <row r="465" ht="12.75">
      <c r="B465" s="47"/>
    </row>
    <row r="466" ht="12.75">
      <c r="B466" s="47"/>
    </row>
    <row r="467" ht="12.75">
      <c r="B467" s="47"/>
    </row>
    <row r="468" ht="12.75">
      <c r="B468" s="47"/>
    </row>
    <row r="469" ht="12.75">
      <c r="B469" s="47"/>
    </row>
    <row r="470" ht="12.75">
      <c r="B470" s="47"/>
    </row>
    <row r="471" ht="12.75">
      <c r="B471" s="47"/>
    </row>
    <row r="472" ht="12.75">
      <c r="B472" s="47"/>
    </row>
    <row r="473" ht="12.75">
      <c r="B473" s="47"/>
    </row>
    <row r="474" ht="12.75">
      <c r="B474" s="47"/>
    </row>
    <row r="475" ht="12.75">
      <c r="B475" s="47"/>
    </row>
    <row r="476" ht="12.75">
      <c r="B476" s="47"/>
    </row>
    <row r="477" ht="12.75">
      <c r="B477" s="47"/>
    </row>
    <row r="478" ht="12.75">
      <c r="B478" s="47"/>
    </row>
    <row r="479" ht="12.75">
      <c r="B479" s="47"/>
    </row>
    <row r="480" ht="12.75">
      <c r="B480" s="47"/>
    </row>
    <row r="481" ht="12.75">
      <c r="B481" s="47"/>
    </row>
    <row r="482" ht="12.75">
      <c r="B482" s="47"/>
    </row>
    <row r="483" ht="12.75">
      <c r="B483" s="47"/>
    </row>
    <row r="484" ht="12.75">
      <c r="B484" s="47"/>
    </row>
    <row r="485" ht="12.75">
      <c r="B485" s="47"/>
    </row>
    <row r="486" ht="12.75">
      <c r="B486" s="47"/>
    </row>
    <row r="487" ht="12.75">
      <c r="B487" s="47"/>
    </row>
    <row r="488" ht="12.75">
      <c r="B488" s="47"/>
    </row>
    <row r="489" ht="12.75">
      <c r="B489" s="47"/>
    </row>
    <row r="490" ht="12.75">
      <c r="B490" s="47"/>
    </row>
    <row r="491" ht="12.75">
      <c r="B491" s="47"/>
    </row>
    <row r="492" ht="12.75">
      <c r="B492" s="47"/>
    </row>
    <row r="493" ht="12.75">
      <c r="B493" s="47"/>
    </row>
    <row r="494" ht="12.75">
      <c r="B494" s="47"/>
    </row>
    <row r="495" ht="12.75">
      <c r="B495" s="47"/>
    </row>
    <row r="496" ht="12.75">
      <c r="B496" s="47"/>
    </row>
    <row r="497" ht="12.75">
      <c r="B497" s="47"/>
    </row>
    <row r="498" ht="12.75">
      <c r="B498" s="47"/>
    </row>
    <row r="499" ht="12.75">
      <c r="B499" s="47"/>
    </row>
    <row r="500" ht="12.75">
      <c r="B500" s="47"/>
    </row>
    <row r="501" ht="12.75">
      <c r="B501" s="47"/>
    </row>
    <row r="502" ht="12.75">
      <c r="B502" s="47"/>
    </row>
    <row r="503" ht="12.75">
      <c r="B503" s="47"/>
    </row>
    <row r="504" ht="12.75">
      <c r="B504" s="47"/>
    </row>
    <row r="505" ht="12.75">
      <c r="B505" s="47"/>
    </row>
    <row r="506" ht="12.75">
      <c r="B506" s="47"/>
    </row>
    <row r="507" ht="12.75">
      <c r="B507" s="47"/>
    </row>
    <row r="508" ht="12.75">
      <c r="B508" s="47"/>
    </row>
    <row r="509" ht="12.75">
      <c r="B509" s="47"/>
    </row>
    <row r="510" ht="12.75">
      <c r="B510" s="47"/>
    </row>
    <row r="511" ht="12.75">
      <c r="B511" s="47"/>
    </row>
    <row r="512" ht="12.75">
      <c r="B512" s="47"/>
    </row>
    <row r="513" ht="12.75">
      <c r="B513" s="47"/>
    </row>
    <row r="514" ht="12.75">
      <c r="B514" s="47"/>
    </row>
    <row r="515" ht="12.75">
      <c r="B515" s="47"/>
    </row>
    <row r="516" ht="12.75">
      <c r="B516" s="47"/>
    </row>
    <row r="517" ht="12.75">
      <c r="B517" s="47"/>
    </row>
    <row r="518" ht="12.75">
      <c r="B518" s="47"/>
    </row>
    <row r="519" ht="12.75">
      <c r="B519" s="47"/>
    </row>
    <row r="520" ht="12.75">
      <c r="B520" s="47"/>
    </row>
    <row r="521" ht="12.75">
      <c r="B521" s="47"/>
    </row>
    <row r="522" ht="12.75">
      <c r="B522" s="47"/>
    </row>
    <row r="523" ht="12.75">
      <c r="B523" s="47"/>
    </row>
    <row r="524" ht="12.75">
      <c r="B524" s="47"/>
    </row>
    <row r="525" ht="12.75">
      <c r="B525" s="47"/>
    </row>
    <row r="526" ht="12.75">
      <c r="B526" s="47"/>
    </row>
    <row r="527" ht="12.75">
      <c r="B527" s="47"/>
    </row>
    <row r="528" ht="12.75">
      <c r="B528" s="47"/>
    </row>
    <row r="529" ht="12.75">
      <c r="B529" s="47"/>
    </row>
    <row r="530" ht="12.75">
      <c r="B530" s="47"/>
    </row>
    <row r="531" ht="12.75">
      <c r="B531" s="47"/>
    </row>
    <row r="532" ht="12.75">
      <c r="B532" s="47"/>
    </row>
    <row r="533" ht="12.75">
      <c r="B533" s="47"/>
    </row>
    <row r="534" ht="12.75">
      <c r="B534" s="47"/>
    </row>
    <row r="535" ht="12.75">
      <c r="B535" s="47"/>
    </row>
    <row r="536" ht="12.75">
      <c r="B536" s="47"/>
    </row>
    <row r="537" ht="12.75">
      <c r="B537" s="47"/>
    </row>
    <row r="538" ht="12.75">
      <c r="B538" s="47"/>
    </row>
    <row r="539" ht="12.75">
      <c r="B539" s="47"/>
    </row>
    <row r="540" ht="12.75">
      <c r="B540" s="47"/>
    </row>
    <row r="541" ht="12.75">
      <c r="B541" s="47"/>
    </row>
    <row r="542" ht="12.75">
      <c r="B542" s="47"/>
    </row>
    <row r="543" ht="12.75">
      <c r="B543" s="47"/>
    </row>
    <row r="544" ht="12.75">
      <c r="B544" s="47"/>
    </row>
    <row r="545" ht="12.75">
      <c r="B545" s="47"/>
    </row>
    <row r="546" ht="12.75">
      <c r="B546" s="47"/>
    </row>
    <row r="547" ht="12.75">
      <c r="B547" s="47"/>
    </row>
    <row r="548" ht="12.75">
      <c r="B548" s="47"/>
    </row>
    <row r="549" ht="12.75">
      <c r="B549" s="47"/>
    </row>
    <row r="550" ht="12.75">
      <c r="B550" s="47"/>
    </row>
    <row r="551" ht="12.75">
      <c r="B551" s="47"/>
    </row>
    <row r="552" ht="12.75">
      <c r="B552" s="47"/>
    </row>
    <row r="553" ht="12.75">
      <c r="B553" s="47"/>
    </row>
    <row r="554" ht="12.75">
      <c r="B554" s="47"/>
    </row>
    <row r="555" ht="12.75">
      <c r="B555" s="47"/>
    </row>
    <row r="556" ht="12.75">
      <c r="B556" s="47"/>
    </row>
    <row r="557" ht="12.75">
      <c r="B557" s="47"/>
    </row>
    <row r="558" ht="12.75">
      <c r="B558" s="47"/>
    </row>
    <row r="559" ht="12.75">
      <c r="B559" s="47"/>
    </row>
    <row r="560" ht="12.75">
      <c r="B560" s="47"/>
    </row>
    <row r="561" ht="12.75">
      <c r="B561" s="47"/>
    </row>
    <row r="562" ht="12.75">
      <c r="B562" s="47"/>
    </row>
    <row r="563" ht="12.75">
      <c r="B563" s="47"/>
    </row>
    <row r="564" ht="12.75">
      <c r="B564" s="47"/>
    </row>
  </sheetData>
  <mergeCells count="42">
    <mergeCell ref="A151:A159"/>
    <mergeCell ref="A175:B175"/>
    <mergeCell ref="K125:K126"/>
    <mergeCell ref="L125:L126"/>
    <mergeCell ref="H125:H126"/>
    <mergeCell ref="I125:I126"/>
    <mergeCell ref="M125:M126"/>
    <mergeCell ref="A130:A143"/>
    <mergeCell ref="M122:M123"/>
    <mergeCell ref="A125:A126"/>
    <mergeCell ref="B125:B126"/>
    <mergeCell ref="C125:C126"/>
    <mergeCell ref="D125:D126"/>
    <mergeCell ref="E125:E126"/>
    <mergeCell ref="F125:F126"/>
    <mergeCell ref="G125:G126"/>
    <mergeCell ref="I122:I123"/>
    <mergeCell ref="J122:J123"/>
    <mergeCell ref="K122:K123"/>
    <mergeCell ref="L122:L123"/>
    <mergeCell ref="E122:E123"/>
    <mergeCell ref="F122:F123"/>
    <mergeCell ref="G122:G123"/>
    <mergeCell ref="H122:H123"/>
    <mergeCell ref="A122:A123"/>
    <mergeCell ref="B122:B123"/>
    <mergeCell ref="C122:C123"/>
    <mergeCell ref="D122:D123"/>
    <mergeCell ref="A7:K7"/>
    <mergeCell ref="A9:A11"/>
    <mergeCell ref="B9:B11"/>
    <mergeCell ref="C9:G9"/>
    <mergeCell ref="H9:J9"/>
    <mergeCell ref="K9:K11"/>
    <mergeCell ref="C10:C11"/>
    <mergeCell ref="D10:G10"/>
    <mergeCell ref="H10:H11"/>
    <mergeCell ref="J10:J11"/>
    <mergeCell ref="G1:K1"/>
    <mergeCell ref="G2:K2"/>
    <mergeCell ref="G3:K3"/>
    <mergeCell ref="A6:K6"/>
  </mergeCells>
  <printOptions/>
  <pageMargins left="0.75" right="0.2" top="0.25" bottom="0.24" header="0.5" footer="0.5"/>
  <pageSetup horizontalDpi="600" verticalDpi="600" orientation="portrait" paperSize="9" scale="6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BG362"/>
  <sheetViews>
    <sheetView view="pageBreakPreview" zoomScale="85" zoomScaleSheetLayoutView="85" workbookViewId="0" topLeftCell="A199">
      <selection activeCell="A176" sqref="A176:B176"/>
    </sheetView>
  </sheetViews>
  <sheetFormatPr defaultColWidth="9.00390625" defaultRowHeight="12.75"/>
  <cols>
    <col min="1" max="1" width="7.625" style="53" customWidth="1"/>
    <col min="2" max="2" width="54.875" style="29" customWidth="1"/>
    <col min="3" max="3" width="11.375" style="3" customWidth="1"/>
    <col min="4" max="4" width="11.00390625" style="3" customWidth="1"/>
    <col min="5" max="5" width="9.125" style="3" customWidth="1"/>
    <col min="6" max="6" width="11.875" style="3" customWidth="1"/>
    <col min="7" max="7" width="9.875" style="3" customWidth="1"/>
    <col min="8" max="9" width="10.375" style="3" customWidth="1"/>
    <col min="10" max="10" width="7.00390625" style="3" hidden="1" customWidth="1"/>
    <col min="11" max="11" width="12.375" style="3" customWidth="1"/>
    <col min="12" max="12" width="12.125" style="165" customWidth="1"/>
    <col min="13" max="13" width="12.625" style="176" customWidth="1"/>
    <col min="14" max="14" width="10.375" style="165" bestFit="1" customWidth="1"/>
    <col min="15" max="15" width="8.875" style="165" customWidth="1"/>
    <col min="16" max="59" width="8.875" style="30" customWidth="1"/>
    <col min="60" max="16384" width="8.875" style="3" customWidth="1"/>
  </cols>
  <sheetData>
    <row r="1" spans="6:15" ht="13.5" customHeight="1" hidden="1">
      <c r="F1" s="551"/>
      <c r="G1" s="551"/>
      <c r="H1" s="551"/>
      <c r="I1" s="551"/>
      <c r="J1" s="551"/>
      <c r="K1" s="551"/>
      <c r="L1" s="75"/>
      <c r="M1" s="178"/>
      <c r="N1" s="75"/>
      <c r="O1" s="75"/>
    </row>
    <row r="2" spans="6:15" ht="13.5" customHeight="1" hidden="1">
      <c r="F2" s="5"/>
      <c r="G2" s="5"/>
      <c r="H2" s="5"/>
      <c r="I2" s="5"/>
      <c r="J2" s="5"/>
      <c r="K2" s="5"/>
      <c r="L2" s="75"/>
      <c r="M2" s="178"/>
      <c r="N2" s="75"/>
      <c r="O2" s="75"/>
    </row>
    <row r="3" spans="6:15" ht="13.5" customHeight="1" hidden="1">
      <c r="F3" s="4" t="s">
        <v>46</v>
      </c>
      <c r="G3" s="4"/>
      <c r="H3" s="4"/>
      <c r="I3" s="4"/>
      <c r="J3" s="4"/>
      <c r="K3" s="4"/>
      <c r="L3" s="75"/>
      <c r="M3" s="178"/>
      <c r="N3" s="75"/>
      <c r="O3" s="75"/>
    </row>
    <row r="4" spans="5:15" ht="12.75">
      <c r="E4" s="31" t="s">
        <v>47</v>
      </c>
      <c r="G4" s="552" t="s">
        <v>48</v>
      </c>
      <c r="H4" s="552"/>
      <c r="I4" s="552"/>
      <c r="J4" s="552"/>
      <c r="K4" s="552"/>
      <c r="L4" s="75"/>
      <c r="M4" s="178"/>
      <c r="N4" s="75"/>
      <c r="O4" s="75"/>
    </row>
    <row r="5" spans="7:15" ht="12.75">
      <c r="G5" s="539" t="s">
        <v>518</v>
      </c>
      <c r="H5" s="539"/>
      <c r="I5" s="539"/>
      <c r="J5" s="539"/>
      <c r="K5" s="539"/>
      <c r="L5" s="75"/>
      <c r="M5" s="178"/>
      <c r="N5" s="75"/>
      <c r="O5" s="75"/>
    </row>
    <row r="6" spans="7:15" ht="12.75">
      <c r="G6" s="537" t="s">
        <v>439</v>
      </c>
      <c r="H6" s="537"/>
      <c r="I6" s="537"/>
      <c r="J6" s="537"/>
      <c r="K6" s="537"/>
      <c r="L6" s="75"/>
      <c r="M6" s="178"/>
      <c r="N6" s="75"/>
      <c r="O6" s="75"/>
    </row>
    <row r="7" spans="12:15" ht="13.5" customHeight="1">
      <c r="L7" s="75"/>
      <c r="M7" s="178"/>
      <c r="N7" s="75"/>
      <c r="O7" s="75"/>
    </row>
    <row r="8" spans="1:15" ht="15.75">
      <c r="A8" s="540" t="s">
        <v>88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75"/>
      <c r="M8" s="178"/>
      <c r="N8" s="75"/>
      <c r="O8" s="75"/>
    </row>
    <row r="9" spans="1:15" ht="15" customHeight="1">
      <c r="A9" s="540" t="s">
        <v>227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75"/>
      <c r="M9" s="178"/>
      <c r="N9" s="75"/>
      <c r="O9" s="75"/>
    </row>
    <row r="10" spans="8:15" ht="13.5" thickBot="1">
      <c r="H10" s="553" t="s">
        <v>290</v>
      </c>
      <c r="I10" s="553"/>
      <c r="J10" s="553"/>
      <c r="K10" s="553"/>
      <c r="L10" s="75"/>
      <c r="M10" s="178"/>
      <c r="N10" s="75"/>
      <c r="O10" s="75"/>
    </row>
    <row r="11" spans="1:15" ht="24.75" customHeight="1" thickBot="1">
      <c r="A11" s="541" t="s">
        <v>520</v>
      </c>
      <c r="B11" s="554" t="s">
        <v>49</v>
      </c>
      <c r="C11" s="557" t="s">
        <v>522</v>
      </c>
      <c r="D11" s="558"/>
      <c r="E11" s="558"/>
      <c r="F11" s="558"/>
      <c r="G11" s="559"/>
      <c r="H11" s="512" t="s">
        <v>523</v>
      </c>
      <c r="I11" s="513"/>
      <c r="J11" s="514"/>
      <c r="K11" s="520" t="s">
        <v>524</v>
      </c>
      <c r="L11" s="75"/>
      <c r="M11" s="178"/>
      <c r="N11" s="75"/>
      <c r="O11" s="75"/>
    </row>
    <row r="12" spans="1:15" ht="40.5" customHeight="1" thickBot="1">
      <c r="A12" s="542"/>
      <c r="B12" s="555"/>
      <c r="C12" s="561" t="s">
        <v>525</v>
      </c>
      <c r="D12" s="557" t="s">
        <v>526</v>
      </c>
      <c r="E12" s="558"/>
      <c r="F12" s="558"/>
      <c r="G12" s="559"/>
      <c r="H12" s="561" t="s">
        <v>525</v>
      </c>
      <c r="I12" s="14" t="s">
        <v>527</v>
      </c>
      <c r="J12" s="520" t="s">
        <v>528</v>
      </c>
      <c r="K12" s="560"/>
      <c r="L12" s="75"/>
      <c r="M12" s="178"/>
      <c r="N12" s="75"/>
      <c r="O12" s="75"/>
    </row>
    <row r="13" spans="1:15" ht="96" customHeight="1" thickBot="1">
      <c r="A13" s="543"/>
      <c r="B13" s="556"/>
      <c r="C13" s="562"/>
      <c r="D13" s="14" t="s">
        <v>529</v>
      </c>
      <c r="E13" s="14" t="s">
        <v>530</v>
      </c>
      <c r="F13" s="14" t="s">
        <v>531</v>
      </c>
      <c r="G13" s="14" t="s">
        <v>50</v>
      </c>
      <c r="H13" s="562"/>
      <c r="I13" s="14" t="s">
        <v>533</v>
      </c>
      <c r="J13" s="521"/>
      <c r="K13" s="521"/>
      <c r="L13" s="189" t="s">
        <v>402</v>
      </c>
      <c r="M13" s="120" t="s">
        <v>401</v>
      </c>
      <c r="N13" s="175" t="s">
        <v>410</v>
      </c>
      <c r="O13" s="180" t="s">
        <v>401</v>
      </c>
    </row>
    <row r="14" spans="1:15" ht="13.5" thickBot="1">
      <c r="A14" s="65">
        <v>1</v>
      </c>
      <c r="B14" s="66">
        <v>2</v>
      </c>
      <c r="C14" s="67">
        <v>3</v>
      </c>
      <c r="D14" s="67">
        <v>4</v>
      </c>
      <c r="E14" s="67">
        <v>5</v>
      </c>
      <c r="F14" s="67">
        <v>6</v>
      </c>
      <c r="G14" s="67">
        <v>7</v>
      </c>
      <c r="H14" s="67">
        <v>8</v>
      </c>
      <c r="I14" s="67">
        <v>9</v>
      </c>
      <c r="J14" s="67">
        <v>10</v>
      </c>
      <c r="K14" s="191">
        <v>11</v>
      </c>
      <c r="L14" s="190"/>
      <c r="M14" s="177"/>
      <c r="N14" s="173"/>
      <c r="O14" s="173"/>
    </row>
    <row r="15" spans="1:59" s="33" customFormat="1" ht="12.75" hidden="1">
      <c r="A15" s="68"/>
      <c r="B15" s="69" t="s">
        <v>52</v>
      </c>
      <c r="C15" s="70">
        <v>31579.5</v>
      </c>
      <c r="D15" s="70">
        <v>2553.3</v>
      </c>
      <c r="E15" s="70">
        <v>1514.2</v>
      </c>
      <c r="F15" s="70">
        <v>27512</v>
      </c>
      <c r="G15" s="70">
        <v>0</v>
      </c>
      <c r="H15" s="70">
        <v>17125.3</v>
      </c>
      <c r="I15" s="70">
        <v>17045.3</v>
      </c>
      <c r="J15" s="70">
        <v>0</v>
      </c>
      <c r="K15" s="198">
        <v>48704.8</v>
      </c>
      <c r="L15" s="192">
        <v>29704.5</v>
      </c>
      <c r="M15" s="177">
        <v>1875</v>
      </c>
      <c r="N15" s="177">
        <v>17080</v>
      </c>
      <c r="O15" s="173">
        <v>45.3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</row>
    <row r="16" spans="1:59" ht="12.75" hidden="1">
      <c r="A16" s="199" t="s">
        <v>536</v>
      </c>
      <c r="B16" s="35" t="s">
        <v>537</v>
      </c>
      <c r="C16" s="25">
        <v>17554.8</v>
      </c>
      <c r="D16" s="22">
        <v>2553.3</v>
      </c>
      <c r="E16" s="22">
        <v>1514.2</v>
      </c>
      <c r="F16" s="22">
        <v>13487.3</v>
      </c>
      <c r="G16" s="22"/>
      <c r="H16" s="22">
        <v>80</v>
      </c>
      <c r="I16" s="22"/>
      <c r="J16" s="22"/>
      <c r="K16" s="200">
        <v>17634.8</v>
      </c>
      <c r="L16" s="190"/>
      <c r="M16" s="177"/>
      <c r="N16" s="173"/>
      <c r="O16" s="173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</row>
    <row r="17" spans="1:59" ht="25.5" customHeight="1" hidden="1">
      <c r="A17" s="199" t="s">
        <v>540</v>
      </c>
      <c r="B17" s="45" t="s">
        <v>547</v>
      </c>
      <c r="C17" s="25">
        <v>0</v>
      </c>
      <c r="D17" s="22"/>
      <c r="E17" s="22"/>
      <c r="F17" s="22"/>
      <c r="G17" s="22"/>
      <c r="H17" s="22"/>
      <c r="I17" s="22"/>
      <c r="J17" s="22"/>
      <c r="K17" s="200">
        <v>0</v>
      </c>
      <c r="L17" s="190"/>
      <c r="M17" s="177"/>
      <c r="N17" s="173"/>
      <c r="O17" s="173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</row>
    <row r="18" spans="1:59" ht="21" customHeight="1" hidden="1">
      <c r="A18" s="199" t="s">
        <v>53</v>
      </c>
      <c r="B18" s="35" t="s">
        <v>381</v>
      </c>
      <c r="C18" s="25">
        <v>36</v>
      </c>
      <c r="D18" s="22"/>
      <c r="E18" s="22"/>
      <c r="F18" s="22">
        <v>36</v>
      </c>
      <c r="G18" s="22"/>
      <c r="H18" s="22"/>
      <c r="I18" s="22"/>
      <c r="J18" s="22"/>
      <c r="K18" s="200">
        <v>36</v>
      </c>
      <c r="L18" s="190"/>
      <c r="M18" s="177"/>
      <c r="N18" s="173"/>
      <c r="O18" s="173"/>
      <c r="P18" s="71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 ht="15.75" customHeight="1" hidden="1">
      <c r="A19" s="199" t="s">
        <v>561</v>
      </c>
      <c r="B19" s="21" t="s">
        <v>562</v>
      </c>
      <c r="C19" s="25">
        <v>27</v>
      </c>
      <c r="D19" s="22"/>
      <c r="E19" s="22"/>
      <c r="F19" s="22">
        <v>27</v>
      </c>
      <c r="G19" s="22"/>
      <c r="H19" s="22"/>
      <c r="I19" s="22"/>
      <c r="J19" s="22"/>
      <c r="K19" s="200">
        <v>27</v>
      </c>
      <c r="L19" s="190"/>
      <c r="M19" s="177"/>
      <c r="N19" s="173"/>
      <c r="O19" s="173"/>
      <c r="P19" s="73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59" ht="13.5" customHeight="1" hidden="1">
      <c r="A20" s="199" t="s">
        <v>276</v>
      </c>
      <c r="B20" s="21" t="s">
        <v>277</v>
      </c>
      <c r="C20" s="25">
        <v>0</v>
      </c>
      <c r="D20" s="22"/>
      <c r="E20" s="22"/>
      <c r="F20" s="22"/>
      <c r="G20" s="22"/>
      <c r="H20" s="22"/>
      <c r="I20" s="22"/>
      <c r="J20" s="22"/>
      <c r="K20" s="200">
        <v>0</v>
      </c>
      <c r="L20" s="190"/>
      <c r="M20" s="177"/>
      <c r="N20" s="173"/>
      <c r="O20" s="173"/>
      <c r="P20" s="73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</row>
    <row r="21" spans="1:59" ht="12.75" hidden="1">
      <c r="A21" s="199" t="s">
        <v>382</v>
      </c>
      <c r="B21" s="21" t="s">
        <v>54</v>
      </c>
      <c r="C21" s="25">
        <v>13000</v>
      </c>
      <c r="D21" s="22"/>
      <c r="E21" s="22"/>
      <c r="F21" s="22">
        <v>13000</v>
      </c>
      <c r="G21" s="22"/>
      <c r="H21" s="22"/>
      <c r="I21" s="22"/>
      <c r="J21" s="22"/>
      <c r="K21" s="200">
        <v>13000</v>
      </c>
      <c r="L21" s="190"/>
      <c r="M21" s="177"/>
      <c r="N21" s="173"/>
      <c r="O21" s="173"/>
      <c r="P21" s="73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</row>
    <row r="22" spans="1:59" ht="12.75" hidden="1">
      <c r="A22" s="199" t="s">
        <v>393</v>
      </c>
      <c r="B22" s="21" t="s">
        <v>20</v>
      </c>
      <c r="C22" s="25">
        <v>0</v>
      </c>
      <c r="D22" s="22"/>
      <c r="E22" s="22"/>
      <c r="F22" s="22"/>
      <c r="G22" s="22"/>
      <c r="H22" s="22">
        <v>17045.3</v>
      </c>
      <c r="I22" s="22">
        <v>17045.3</v>
      </c>
      <c r="J22" s="22"/>
      <c r="K22" s="200">
        <v>17045.3</v>
      </c>
      <c r="L22" s="190"/>
      <c r="M22" s="177"/>
      <c r="N22" s="173"/>
      <c r="O22" s="173"/>
      <c r="P22" s="73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</row>
    <row r="23" spans="1:59" ht="7.5" customHeight="1" hidden="1">
      <c r="A23" s="199" t="s">
        <v>416</v>
      </c>
      <c r="B23" s="21" t="s">
        <v>24</v>
      </c>
      <c r="C23" s="25">
        <v>0</v>
      </c>
      <c r="D23" s="22"/>
      <c r="E23" s="22"/>
      <c r="F23" s="22"/>
      <c r="G23" s="22"/>
      <c r="H23" s="22"/>
      <c r="I23" s="22"/>
      <c r="J23" s="22"/>
      <c r="K23" s="200">
        <v>0</v>
      </c>
      <c r="L23" s="190"/>
      <c r="M23" s="177"/>
      <c r="N23" s="173"/>
      <c r="O23" s="173"/>
      <c r="P23" s="7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</row>
    <row r="24" spans="1:59" ht="12.75" customHeight="1" hidden="1">
      <c r="A24" s="199" t="s">
        <v>340</v>
      </c>
      <c r="B24" s="18" t="s">
        <v>341</v>
      </c>
      <c r="C24" s="25"/>
      <c r="D24" s="22"/>
      <c r="E24" s="22"/>
      <c r="F24" s="22"/>
      <c r="G24" s="22"/>
      <c r="H24" s="22"/>
      <c r="I24" s="22">
        <v>0</v>
      </c>
      <c r="J24" s="22"/>
      <c r="K24" s="200">
        <v>0</v>
      </c>
      <c r="L24" s="190"/>
      <c r="M24" s="177"/>
      <c r="N24" s="173"/>
      <c r="O24" s="173"/>
      <c r="P24" s="73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</row>
    <row r="25" spans="1:59" ht="25.5" hidden="1">
      <c r="A25" s="199" t="s">
        <v>473</v>
      </c>
      <c r="B25" s="18" t="s">
        <v>474</v>
      </c>
      <c r="C25" s="25">
        <v>13.8</v>
      </c>
      <c r="D25" s="22"/>
      <c r="E25" s="22"/>
      <c r="F25" s="22">
        <v>13.8</v>
      </c>
      <c r="G25" s="22"/>
      <c r="H25" s="22"/>
      <c r="I25" s="22"/>
      <c r="J25" s="22"/>
      <c r="K25" s="200">
        <v>13.8</v>
      </c>
      <c r="L25" s="190"/>
      <c r="M25" s="177"/>
      <c r="N25" s="173"/>
      <c r="O25" s="173"/>
      <c r="P25" s="73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</row>
    <row r="26" spans="1:59" ht="13.5" customHeight="1" hidden="1">
      <c r="A26" s="59" t="s">
        <v>393</v>
      </c>
      <c r="B26" s="18" t="s">
        <v>20</v>
      </c>
      <c r="C26" s="25">
        <v>0</v>
      </c>
      <c r="D26" s="22"/>
      <c r="E26" s="22"/>
      <c r="F26" s="22"/>
      <c r="G26" s="22"/>
      <c r="H26" s="22">
        <v>0</v>
      </c>
      <c r="I26" s="22"/>
      <c r="J26" s="22"/>
      <c r="K26" s="200">
        <v>0</v>
      </c>
      <c r="L26" s="190"/>
      <c r="M26" s="177"/>
      <c r="N26" s="173"/>
      <c r="O26" s="173"/>
      <c r="P26" s="73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</row>
    <row r="27" spans="1:59" ht="25.5" hidden="1">
      <c r="A27" s="59" t="s">
        <v>383</v>
      </c>
      <c r="B27" s="18" t="s">
        <v>384</v>
      </c>
      <c r="C27" s="25">
        <v>0</v>
      </c>
      <c r="D27" s="22"/>
      <c r="E27" s="22"/>
      <c r="F27" s="22"/>
      <c r="G27" s="22"/>
      <c r="H27" s="22"/>
      <c r="I27" s="22"/>
      <c r="J27" s="22"/>
      <c r="K27" s="200">
        <v>0</v>
      </c>
      <c r="L27" s="190"/>
      <c r="M27" s="177"/>
      <c r="N27" s="173"/>
      <c r="O27" s="173"/>
      <c r="P27" s="7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</row>
    <row r="28" spans="1:59" ht="15.75" customHeight="1" hidden="1">
      <c r="A28" s="59" t="s">
        <v>343</v>
      </c>
      <c r="B28" s="18" t="s">
        <v>344</v>
      </c>
      <c r="C28" s="25">
        <v>0</v>
      </c>
      <c r="D28" s="22"/>
      <c r="E28" s="22"/>
      <c r="F28" s="22"/>
      <c r="G28" s="22"/>
      <c r="H28" s="22"/>
      <c r="I28" s="22"/>
      <c r="J28" s="22"/>
      <c r="K28" s="200">
        <v>0</v>
      </c>
      <c r="L28" s="190"/>
      <c r="M28" s="177"/>
      <c r="N28" s="173"/>
      <c r="O28" s="173"/>
      <c r="P28" s="73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</row>
    <row r="29" spans="1:59" ht="25.5" hidden="1">
      <c r="A29" s="199" t="s">
        <v>55</v>
      </c>
      <c r="B29" s="18" t="s">
        <v>22</v>
      </c>
      <c r="C29" s="25">
        <v>661.9</v>
      </c>
      <c r="D29" s="22"/>
      <c r="E29" s="22"/>
      <c r="F29" s="22">
        <v>661.9</v>
      </c>
      <c r="G29" s="22"/>
      <c r="H29" s="22"/>
      <c r="I29" s="22"/>
      <c r="J29" s="22"/>
      <c r="K29" s="200">
        <v>661.9</v>
      </c>
      <c r="L29" s="190"/>
      <c r="M29" s="177"/>
      <c r="N29" s="173"/>
      <c r="O29" s="17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</row>
    <row r="30" spans="1:59" ht="12.75" hidden="1">
      <c r="A30" s="199" t="s">
        <v>419</v>
      </c>
      <c r="B30" s="35" t="s">
        <v>54</v>
      </c>
      <c r="C30" s="25">
        <v>286</v>
      </c>
      <c r="D30" s="22"/>
      <c r="E30" s="22"/>
      <c r="F30" s="22">
        <v>286</v>
      </c>
      <c r="G30" s="22"/>
      <c r="H30" s="22"/>
      <c r="I30" s="22"/>
      <c r="J30" s="22"/>
      <c r="K30" s="200">
        <v>286</v>
      </c>
      <c r="L30" s="190"/>
      <c r="M30" s="177"/>
      <c r="N30" s="173"/>
      <c r="O30" s="173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</row>
    <row r="31" spans="1:59" ht="38.25" hidden="1">
      <c r="A31" s="59" t="s">
        <v>354</v>
      </c>
      <c r="B31" s="60" t="s">
        <v>457</v>
      </c>
      <c r="C31" s="25">
        <v>0</v>
      </c>
      <c r="D31" s="22"/>
      <c r="E31" s="22"/>
      <c r="F31" s="22"/>
      <c r="G31" s="22">
        <v>0</v>
      </c>
      <c r="H31" s="22"/>
      <c r="I31" s="22"/>
      <c r="J31" s="22"/>
      <c r="K31" s="200">
        <v>0</v>
      </c>
      <c r="L31" s="190"/>
      <c r="M31" s="177">
        <v>0</v>
      </c>
      <c r="N31" s="173"/>
      <c r="O31" s="173">
        <v>0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</row>
    <row r="32" spans="1:59" ht="25.5" hidden="1">
      <c r="A32" s="59"/>
      <c r="B32" s="60" t="s">
        <v>468</v>
      </c>
      <c r="C32" s="25">
        <v>0</v>
      </c>
      <c r="D32" s="22"/>
      <c r="E32" s="22"/>
      <c r="F32" s="22"/>
      <c r="G32" s="22"/>
      <c r="H32" s="22"/>
      <c r="I32" s="22"/>
      <c r="J32" s="22"/>
      <c r="K32" s="200">
        <v>0</v>
      </c>
      <c r="L32" s="190"/>
      <c r="M32" s="177">
        <v>0</v>
      </c>
      <c r="N32" s="173"/>
      <c r="O32" s="173">
        <v>0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</row>
    <row r="33" spans="1:59" ht="12.75" hidden="1">
      <c r="A33" s="59"/>
      <c r="B33" s="60" t="s">
        <v>469</v>
      </c>
      <c r="C33" s="25">
        <v>0</v>
      </c>
      <c r="D33" s="22"/>
      <c r="E33" s="22"/>
      <c r="F33" s="22"/>
      <c r="G33" s="22"/>
      <c r="H33" s="22"/>
      <c r="I33" s="22"/>
      <c r="J33" s="22"/>
      <c r="K33" s="200">
        <v>0</v>
      </c>
      <c r="L33" s="190"/>
      <c r="M33" s="177">
        <v>0</v>
      </c>
      <c r="N33" s="173"/>
      <c r="O33" s="173">
        <v>0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</row>
    <row r="34" spans="1:59" ht="12.75" hidden="1">
      <c r="A34" s="59"/>
      <c r="B34" s="60" t="s">
        <v>458</v>
      </c>
      <c r="C34" s="25">
        <v>0</v>
      </c>
      <c r="D34" s="22"/>
      <c r="E34" s="22"/>
      <c r="F34" s="22"/>
      <c r="G34" s="22"/>
      <c r="H34" s="22"/>
      <c r="I34" s="22"/>
      <c r="J34" s="22"/>
      <c r="K34" s="200">
        <v>0</v>
      </c>
      <c r="L34" s="190"/>
      <c r="M34" s="177">
        <v>0</v>
      </c>
      <c r="N34" s="173"/>
      <c r="O34" s="173">
        <v>0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</row>
    <row r="35" spans="1:59" ht="12.75" hidden="1">
      <c r="A35" s="59"/>
      <c r="B35" s="60" t="s">
        <v>459</v>
      </c>
      <c r="C35" s="25">
        <v>0</v>
      </c>
      <c r="D35" s="22"/>
      <c r="E35" s="22"/>
      <c r="F35" s="22"/>
      <c r="G35" s="22"/>
      <c r="H35" s="22"/>
      <c r="I35" s="22"/>
      <c r="J35" s="22"/>
      <c r="K35" s="200">
        <v>0</v>
      </c>
      <c r="L35" s="190"/>
      <c r="M35" s="177">
        <v>0</v>
      </c>
      <c r="N35" s="173"/>
      <c r="O35" s="173">
        <v>0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</row>
    <row r="36" spans="1:59" ht="9.75" customHeight="1" hidden="1">
      <c r="A36" s="59"/>
      <c r="B36" s="60" t="s">
        <v>455</v>
      </c>
      <c r="C36" s="25">
        <v>0</v>
      </c>
      <c r="D36" s="22"/>
      <c r="E36" s="22"/>
      <c r="F36" s="22"/>
      <c r="G36" s="22"/>
      <c r="H36" s="22"/>
      <c r="I36" s="22"/>
      <c r="J36" s="22"/>
      <c r="K36" s="200">
        <v>0</v>
      </c>
      <c r="L36" s="190"/>
      <c r="M36" s="177">
        <v>0</v>
      </c>
      <c r="N36" s="173"/>
      <c r="O36" s="173">
        <v>0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</row>
    <row r="37" spans="1:15" s="19" customFormat="1" ht="12.75" hidden="1">
      <c r="A37" s="55"/>
      <c r="B37" s="48" t="s">
        <v>238</v>
      </c>
      <c r="C37" s="39">
        <v>174120.2</v>
      </c>
      <c r="D37" s="39">
        <v>62044.2</v>
      </c>
      <c r="E37" s="39">
        <v>14219.2</v>
      </c>
      <c r="F37" s="39">
        <v>97856.8</v>
      </c>
      <c r="G37" s="39">
        <v>0</v>
      </c>
      <c r="H37" s="39">
        <v>4172.1</v>
      </c>
      <c r="I37" s="39">
        <v>0</v>
      </c>
      <c r="J37" s="39">
        <v>0</v>
      </c>
      <c r="K37" s="201">
        <v>178292.3</v>
      </c>
      <c r="L37" s="193">
        <v>173417.7</v>
      </c>
      <c r="M37" s="177">
        <v>702.5</v>
      </c>
      <c r="N37" s="22">
        <v>4172.1</v>
      </c>
      <c r="O37" s="173">
        <v>0</v>
      </c>
    </row>
    <row r="38" spans="1:59" ht="31.5" customHeight="1" hidden="1">
      <c r="A38" s="199" t="s">
        <v>548</v>
      </c>
      <c r="B38" s="21" t="s">
        <v>385</v>
      </c>
      <c r="C38" s="25">
        <v>173338.8</v>
      </c>
      <c r="D38" s="25">
        <v>61653.5</v>
      </c>
      <c r="E38" s="25">
        <v>14208.9</v>
      </c>
      <c r="F38" s="25">
        <v>97476.4</v>
      </c>
      <c r="G38" s="25"/>
      <c r="H38" s="22">
        <v>4172.1</v>
      </c>
      <c r="I38" s="22"/>
      <c r="J38" s="22"/>
      <c r="K38" s="200">
        <v>177510.9</v>
      </c>
      <c r="L38" s="190"/>
      <c r="M38" s="177"/>
      <c r="N38" s="173"/>
      <c r="O38" s="173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</row>
    <row r="39" spans="1:59" ht="18.75" customHeight="1" hidden="1">
      <c r="A39" s="199"/>
      <c r="B39" s="35" t="s">
        <v>386</v>
      </c>
      <c r="C39" s="25">
        <v>224.8</v>
      </c>
      <c r="D39" s="22"/>
      <c r="E39" s="22"/>
      <c r="F39" s="22">
        <v>224.8</v>
      </c>
      <c r="G39" s="22"/>
      <c r="H39" s="22"/>
      <c r="I39" s="22"/>
      <c r="J39" s="22"/>
      <c r="K39" s="200">
        <v>224.8</v>
      </c>
      <c r="L39" s="190"/>
      <c r="M39" s="177"/>
      <c r="N39" s="173"/>
      <c r="O39" s="173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</row>
    <row r="40" spans="1:59" ht="51" customHeight="1" hidden="1">
      <c r="A40" s="199" t="s">
        <v>512</v>
      </c>
      <c r="B40" s="60" t="s">
        <v>387</v>
      </c>
      <c r="C40" s="25">
        <v>865.9</v>
      </c>
      <c r="D40" s="22">
        <v>487.2</v>
      </c>
      <c r="E40" s="22">
        <v>58.2</v>
      </c>
      <c r="F40" s="22">
        <v>320.5</v>
      </c>
      <c r="G40" s="22"/>
      <c r="H40" s="22">
        <v>296.3</v>
      </c>
      <c r="I40" s="22"/>
      <c r="J40" s="22"/>
      <c r="K40" s="200">
        <v>1162.2</v>
      </c>
      <c r="L40" s="190"/>
      <c r="M40" s="177"/>
      <c r="N40" s="173"/>
      <c r="O40" s="173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</row>
    <row r="41" spans="1:59" ht="12.75" hidden="1">
      <c r="A41" s="199" t="s">
        <v>191</v>
      </c>
      <c r="B41" s="21" t="s">
        <v>192</v>
      </c>
      <c r="C41" s="25">
        <v>12500.2</v>
      </c>
      <c r="D41" s="22"/>
      <c r="E41" s="22"/>
      <c r="F41" s="22">
        <v>12500.2</v>
      </c>
      <c r="G41" s="22"/>
      <c r="H41" s="22">
        <v>2702</v>
      </c>
      <c r="I41" s="22"/>
      <c r="J41" s="22"/>
      <c r="K41" s="200">
        <v>15202.2</v>
      </c>
      <c r="L41" s="190"/>
      <c r="M41" s="177"/>
      <c r="N41" s="173"/>
      <c r="O41" s="173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</row>
    <row r="42" spans="1:59" ht="25.5" customHeight="1" hidden="1">
      <c r="A42" s="199" t="s">
        <v>482</v>
      </c>
      <c r="B42" s="35" t="s">
        <v>56</v>
      </c>
      <c r="C42" s="25">
        <v>658.4</v>
      </c>
      <c r="D42" s="22">
        <v>390.7</v>
      </c>
      <c r="E42" s="22">
        <v>10.3</v>
      </c>
      <c r="F42" s="22">
        <v>257.4</v>
      </c>
      <c r="G42" s="22"/>
      <c r="H42" s="22"/>
      <c r="I42" s="22"/>
      <c r="J42" s="22"/>
      <c r="K42" s="200">
        <v>658.4</v>
      </c>
      <c r="L42" s="190"/>
      <c r="M42" s="177"/>
      <c r="N42" s="173"/>
      <c r="O42" s="173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</row>
    <row r="43" spans="1:59" ht="12.75" hidden="1">
      <c r="A43" s="59" t="s">
        <v>509</v>
      </c>
      <c r="B43" s="21" t="s">
        <v>514</v>
      </c>
      <c r="C43" s="25">
        <v>0</v>
      </c>
      <c r="D43" s="22"/>
      <c r="E43" s="22"/>
      <c r="F43" s="22"/>
      <c r="G43" s="22"/>
      <c r="H43" s="22"/>
      <c r="I43" s="22"/>
      <c r="J43" s="22"/>
      <c r="K43" s="200">
        <v>0</v>
      </c>
      <c r="L43" s="190"/>
      <c r="M43" s="177">
        <v>0</v>
      </c>
      <c r="N43" s="173"/>
      <c r="O43" s="173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</row>
    <row r="44" spans="1:59" ht="38.25" hidden="1">
      <c r="A44" s="59" t="s">
        <v>354</v>
      </c>
      <c r="B44" s="21" t="s">
        <v>105</v>
      </c>
      <c r="C44" s="25">
        <v>123</v>
      </c>
      <c r="D44" s="22"/>
      <c r="E44" s="22"/>
      <c r="F44" s="22">
        <v>123</v>
      </c>
      <c r="G44" s="22"/>
      <c r="H44" s="22"/>
      <c r="I44" s="22"/>
      <c r="J44" s="22"/>
      <c r="K44" s="200">
        <v>123</v>
      </c>
      <c r="L44" s="190"/>
      <c r="M44" s="177">
        <v>123</v>
      </c>
      <c r="N44" s="173"/>
      <c r="O44" s="173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</row>
    <row r="45" spans="1:59" ht="25.5" hidden="1">
      <c r="A45" s="59"/>
      <c r="B45" s="18" t="s">
        <v>104</v>
      </c>
      <c r="C45" s="25">
        <v>123</v>
      </c>
      <c r="D45" s="22"/>
      <c r="E45" s="22"/>
      <c r="F45" s="22">
        <v>123</v>
      </c>
      <c r="G45" s="22"/>
      <c r="H45" s="22"/>
      <c r="I45" s="22"/>
      <c r="J45" s="22"/>
      <c r="K45" s="200">
        <v>123</v>
      </c>
      <c r="L45" s="190"/>
      <c r="M45" s="177"/>
      <c r="N45" s="173"/>
      <c r="O45" s="173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</row>
    <row r="46" spans="1:59" s="19" customFormat="1" ht="12.75" hidden="1">
      <c r="A46" s="55"/>
      <c r="B46" s="49" t="s">
        <v>541</v>
      </c>
      <c r="C46" s="39">
        <v>434861.9</v>
      </c>
      <c r="D46" s="39">
        <v>186169</v>
      </c>
      <c r="E46" s="39">
        <v>32562.8</v>
      </c>
      <c r="F46" s="39">
        <v>216130.1</v>
      </c>
      <c r="G46" s="39">
        <v>0</v>
      </c>
      <c r="H46" s="39">
        <v>18622.7</v>
      </c>
      <c r="I46" s="39">
        <v>0</v>
      </c>
      <c r="J46" s="39">
        <v>0</v>
      </c>
      <c r="K46" s="201">
        <v>453484.6</v>
      </c>
      <c r="L46" s="190">
        <v>434379.8</v>
      </c>
      <c r="M46" s="177">
        <v>482.1</v>
      </c>
      <c r="N46" s="173">
        <v>18622.7</v>
      </c>
      <c r="O46" s="173">
        <v>0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</row>
    <row r="47" spans="1:59" ht="40.5" customHeight="1" hidden="1">
      <c r="A47" s="199" t="s">
        <v>550</v>
      </c>
      <c r="B47" s="35" t="s">
        <v>334</v>
      </c>
      <c r="C47" s="25">
        <v>419000.5</v>
      </c>
      <c r="D47" s="22">
        <v>180204</v>
      </c>
      <c r="E47" s="22">
        <v>31686.1</v>
      </c>
      <c r="F47" s="22">
        <v>207110.4</v>
      </c>
      <c r="G47" s="22">
        <v>0</v>
      </c>
      <c r="H47" s="22">
        <v>14905.7</v>
      </c>
      <c r="I47" s="22"/>
      <c r="J47" s="22"/>
      <c r="K47" s="200">
        <v>433906.2</v>
      </c>
      <c r="L47" s="190"/>
      <c r="M47" s="177"/>
      <c r="N47" s="173"/>
      <c r="O47" s="173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</row>
    <row r="48" spans="1:59" ht="24" customHeight="1" hidden="1">
      <c r="A48" s="199"/>
      <c r="B48" s="21" t="s">
        <v>388</v>
      </c>
      <c r="C48" s="25">
        <v>0</v>
      </c>
      <c r="D48" s="22"/>
      <c r="E48" s="22"/>
      <c r="F48" s="22"/>
      <c r="G48" s="22"/>
      <c r="H48" s="22"/>
      <c r="I48" s="22"/>
      <c r="J48" s="22"/>
      <c r="K48" s="200">
        <v>0</v>
      </c>
      <c r="L48" s="190"/>
      <c r="M48" s="177"/>
      <c r="N48" s="173"/>
      <c r="O48" s="173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</row>
    <row r="49" spans="1:59" ht="25.5" hidden="1">
      <c r="A49" s="199"/>
      <c r="B49" s="20" t="s">
        <v>335</v>
      </c>
      <c r="C49" s="25">
        <v>10151.6</v>
      </c>
      <c r="D49" s="22"/>
      <c r="E49" s="22"/>
      <c r="F49" s="22">
        <v>10151.6</v>
      </c>
      <c r="G49" s="22"/>
      <c r="H49" s="22"/>
      <c r="I49" s="22"/>
      <c r="J49" s="22"/>
      <c r="K49" s="200">
        <v>10151.6</v>
      </c>
      <c r="L49" s="190"/>
      <c r="M49" s="177"/>
      <c r="N49" s="173"/>
      <c r="O49" s="173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</row>
    <row r="50" spans="1:59" ht="12.75" hidden="1">
      <c r="A50" s="199" t="s">
        <v>193</v>
      </c>
      <c r="B50" s="20" t="s">
        <v>194</v>
      </c>
      <c r="C50" s="25">
        <v>4464.3</v>
      </c>
      <c r="D50" s="22"/>
      <c r="E50" s="22"/>
      <c r="F50" s="22">
        <v>4464.3</v>
      </c>
      <c r="G50" s="22"/>
      <c r="H50" s="22">
        <v>2978.4</v>
      </c>
      <c r="I50" s="22"/>
      <c r="J50" s="22"/>
      <c r="K50" s="200">
        <v>7442.7</v>
      </c>
      <c r="L50" s="190"/>
      <c r="M50" s="177"/>
      <c r="N50" s="173"/>
      <c r="O50" s="173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</row>
    <row r="51" spans="1:59" ht="25.5" hidden="1">
      <c r="A51" s="199" t="s">
        <v>511</v>
      </c>
      <c r="B51" s="35" t="s">
        <v>510</v>
      </c>
      <c r="C51" s="121">
        <v>17098.5</v>
      </c>
      <c r="D51" s="121"/>
      <c r="E51" s="121"/>
      <c r="F51" s="121">
        <v>17098.5</v>
      </c>
      <c r="G51" s="22"/>
      <c r="H51" s="22"/>
      <c r="I51" s="22"/>
      <c r="J51" s="22"/>
      <c r="K51" s="200">
        <v>17098.5</v>
      </c>
      <c r="L51" s="190"/>
      <c r="M51" s="177"/>
      <c r="N51" s="173"/>
      <c r="O51" s="173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</row>
    <row r="52" spans="1:59" ht="63.75" hidden="1">
      <c r="A52" s="199" t="s">
        <v>498</v>
      </c>
      <c r="B52" s="21" t="s">
        <v>496</v>
      </c>
      <c r="C52" s="25">
        <v>0</v>
      </c>
      <c r="D52" s="22"/>
      <c r="E52" s="22"/>
      <c r="F52" s="22"/>
      <c r="G52" s="22"/>
      <c r="H52" s="22"/>
      <c r="I52" s="22"/>
      <c r="J52" s="22"/>
      <c r="K52" s="200">
        <v>0</v>
      </c>
      <c r="L52" s="190"/>
      <c r="M52" s="177"/>
      <c r="N52" s="173"/>
      <c r="O52" s="173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</row>
    <row r="53" spans="1:59" ht="38.25" hidden="1">
      <c r="A53" s="199" t="s">
        <v>548</v>
      </c>
      <c r="B53" s="35" t="s">
        <v>389</v>
      </c>
      <c r="C53" s="25">
        <v>13295.2</v>
      </c>
      <c r="D53" s="22">
        <v>5734.5</v>
      </c>
      <c r="E53" s="22">
        <v>855.6</v>
      </c>
      <c r="F53" s="22">
        <v>6705.1</v>
      </c>
      <c r="G53" s="22"/>
      <c r="H53" s="22">
        <v>3717</v>
      </c>
      <c r="I53" s="22"/>
      <c r="J53" s="22"/>
      <c r="K53" s="200">
        <v>17012.2</v>
      </c>
      <c r="L53" s="190"/>
      <c r="M53" s="177"/>
      <c r="N53" s="173"/>
      <c r="O53" s="173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</row>
    <row r="54" spans="1:59" ht="24.75" customHeight="1" hidden="1">
      <c r="A54" s="199" t="s">
        <v>497</v>
      </c>
      <c r="B54" s="21" t="s">
        <v>496</v>
      </c>
      <c r="C54" s="25">
        <v>0</v>
      </c>
      <c r="D54" s="22"/>
      <c r="E54" s="22"/>
      <c r="F54" s="22"/>
      <c r="G54" s="22"/>
      <c r="H54" s="22"/>
      <c r="I54" s="22"/>
      <c r="J54" s="22"/>
      <c r="K54" s="200">
        <v>0</v>
      </c>
      <c r="L54" s="190"/>
      <c r="M54" s="177"/>
      <c r="N54" s="173"/>
      <c r="O54" s="173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</row>
    <row r="55" spans="1:59" ht="12.75" hidden="1">
      <c r="A55" s="199" t="s">
        <v>483</v>
      </c>
      <c r="B55" s="35" t="s">
        <v>57</v>
      </c>
      <c r="C55" s="25">
        <v>566.2</v>
      </c>
      <c r="D55" s="22">
        <v>230.5</v>
      </c>
      <c r="E55" s="22">
        <v>21.1</v>
      </c>
      <c r="F55" s="22">
        <v>314.6</v>
      </c>
      <c r="G55" s="22"/>
      <c r="H55" s="22"/>
      <c r="I55" s="22"/>
      <c r="J55" s="22"/>
      <c r="K55" s="200">
        <v>566.2</v>
      </c>
      <c r="L55" s="190"/>
      <c r="M55" s="177"/>
      <c r="N55" s="173"/>
      <c r="O55" s="173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</row>
    <row r="56" spans="1:59" ht="12.75" hidden="1">
      <c r="A56" s="199" t="s">
        <v>393</v>
      </c>
      <c r="B56" s="18" t="s">
        <v>20</v>
      </c>
      <c r="C56" s="25"/>
      <c r="D56" s="22"/>
      <c r="E56" s="22"/>
      <c r="F56" s="22"/>
      <c r="G56" s="22"/>
      <c r="H56" s="22">
        <v>0</v>
      </c>
      <c r="I56" s="22"/>
      <c r="J56" s="22"/>
      <c r="K56" s="200">
        <v>0</v>
      </c>
      <c r="L56" s="190"/>
      <c r="M56" s="177">
        <v>0</v>
      </c>
      <c r="N56" s="173"/>
      <c r="O56" s="173">
        <v>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</row>
    <row r="57" spans="1:15" s="19" customFormat="1" ht="25.5" hidden="1">
      <c r="A57" s="59" t="s">
        <v>328</v>
      </c>
      <c r="B57" s="60" t="s">
        <v>329</v>
      </c>
      <c r="C57" s="25">
        <v>0</v>
      </c>
      <c r="D57" s="25"/>
      <c r="E57" s="25"/>
      <c r="F57" s="25"/>
      <c r="G57" s="25"/>
      <c r="H57" s="25">
        <v>0</v>
      </c>
      <c r="I57" s="25"/>
      <c r="J57" s="25"/>
      <c r="K57" s="200">
        <v>0</v>
      </c>
      <c r="L57" s="193"/>
      <c r="M57" s="177">
        <v>0</v>
      </c>
      <c r="N57" s="22"/>
      <c r="O57" s="173">
        <v>0</v>
      </c>
    </row>
    <row r="58" spans="1:15" s="19" customFormat="1" ht="12.75" hidden="1">
      <c r="A58" s="59" t="s">
        <v>332</v>
      </c>
      <c r="B58" s="18" t="s">
        <v>333</v>
      </c>
      <c r="C58" s="25">
        <v>0</v>
      </c>
      <c r="D58" s="25"/>
      <c r="E58" s="25"/>
      <c r="F58" s="25"/>
      <c r="G58" s="25"/>
      <c r="H58" s="25">
        <v>0</v>
      </c>
      <c r="I58" s="25"/>
      <c r="J58" s="25"/>
      <c r="K58" s="200">
        <v>0</v>
      </c>
      <c r="L58" s="193"/>
      <c r="M58" s="177">
        <v>0</v>
      </c>
      <c r="N58" s="22"/>
      <c r="O58" s="173">
        <v>0</v>
      </c>
    </row>
    <row r="59" spans="1:15" s="19" customFormat="1" ht="38.25" hidden="1">
      <c r="A59" s="59" t="s">
        <v>354</v>
      </c>
      <c r="B59" s="21" t="s">
        <v>105</v>
      </c>
      <c r="C59" s="25">
        <v>2000</v>
      </c>
      <c r="D59" s="25"/>
      <c r="E59" s="25"/>
      <c r="F59" s="25">
        <v>2000</v>
      </c>
      <c r="G59" s="25"/>
      <c r="H59" s="25">
        <v>0</v>
      </c>
      <c r="I59" s="25"/>
      <c r="J59" s="25"/>
      <c r="K59" s="200">
        <v>2000</v>
      </c>
      <c r="L59" s="193"/>
      <c r="M59" s="177">
        <v>2000</v>
      </c>
      <c r="N59" s="22"/>
      <c r="O59" s="173">
        <v>0</v>
      </c>
    </row>
    <row r="60" spans="1:15" s="19" customFormat="1" ht="51" hidden="1">
      <c r="A60" s="59"/>
      <c r="B60" s="18" t="s">
        <v>99</v>
      </c>
      <c r="C60" s="25">
        <v>2000</v>
      </c>
      <c r="D60" s="25"/>
      <c r="E60" s="25"/>
      <c r="F60" s="25">
        <v>2000</v>
      </c>
      <c r="G60" s="25"/>
      <c r="H60" s="25"/>
      <c r="I60" s="25"/>
      <c r="J60" s="25"/>
      <c r="K60" s="200">
        <v>2000</v>
      </c>
      <c r="L60" s="193"/>
      <c r="M60" s="177"/>
      <c r="N60" s="22"/>
      <c r="O60" s="173"/>
    </row>
    <row r="61" spans="1:59" s="19" customFormat="1" ht="25.5" customHeight="1" hidden="1">
      <c r="A61" s="55"/>
      <c r="B61" s="49" t="s">
        <v>542</v>
      </c>
      <c r="C61" s="39">
        <v>94712.9</v>
      </c>
      <c r="D61" s="39">
        <v>27865.2</v>
      </c>
      <c r="E61" s="39">
        <v>9385.4</v>
      </c>
      <c r="F61" s="39">
        <v>57462.3</v>
      </c>
      <c r="G61" s="39">
        <v>0</v>
      </c>
      <c r="H61" s="39">
        <v>17670.1</v>
      </c>
      <c r="I61" s="39">
        <v>0</v>
      </c>
      <c r="J61" s="39">
        <v>0</v>
      </c>
      <c r="K61" s="201">
        <v>112383</v>
      </c>
      <c r="L61" s="190">
        <v>94082.1</v>
      </c>
      <c r="M61" s="177">
        <v>630.8</v>
      </c>
      <c r="N61" s="173">
        <v>17670.1</v>
      </c>
      <c r="O61" s="173">
        <v>0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</row>
    <row r="62" spans="1:59" ht="25.5" hidden="1">
      <c r="A62" s="199" t="s">
        <v>437</v>
      </c>
      <c r="B62" s="133" t="s">
        <v>441</v>
      </c>
      <c r="C62" s="25">
        <v>2221.7</v>
      </c>
      <c r="D62" s="120"/>
      <c r="E62" s="120"/>
      <c r="F62" s="25">
        <v>2221.7</v>
      </c>
      <c r="G62" s="120"/>
      <c r="H62" s="120"/>
      <c r="I62" s="120"/>
      <c r="J62" s="120"/>
      <c r="K62" s="185">
        <v>2221.7</v>
      </c>
      <c r="L62" s="193"/>
      <c r="M62" s="177"/>
      <c r="N62" s="22"/>
      <c r="O62" s="17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ht="25.5" hidden="1">
      <c r="A63" s="199" t="s">
        <v>438</v>
      </c>
      <c r="B63" s="133" t="s">
        <v>443</v>
      </c>
      <c r="C63" s="25">
        <v>4421.4</v>
      </c>
      <c r="D63" s="120"/>
      <c r="E63" s="120"/>
      <c r="F63" s="25">
        <v>4421.4</v>
      </c>
      <c r="G63" s="120"/>
      <c r="H63" s="120"/>
      <c r="I63" s="120"/>
      <c r="J63" s="120"/>
      <c r="K63" s="185">
        <v>4421.4</v>
      </c>
      <c r="L63" s="193"/>
      <c r="M63" s="177"/>
      <c r="N63" s="22"/>
      <c r="O63" s="17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ht="15" customHeight="1" hidden="1">
      <c r="A64" s="199" t="s">
        <v>559</v>
      </c>
      <c r="B64" s="21" t="s">
        <v>560</v>
      </c>
      <c r="C64" s="25">
        <v>2.4</v>
      </c>
      <c r="D64" s="22"/>
      <c r="E64" s="22"/>
      <c r="F64" s="22">
        <v>2.4</v>
      </c>
      <c r="G64" s="22"/>
      <c r="H64" s="22"/>
      <c r="I64" s="22"/>
      <c r="J64" s="22"/>
      <c r="K64" s="200">
        <v>2.4</v>
      </c>
      <c r="L64" s="190"/>
      <c r="M64" s="177"/>
      <c r="N64" s="173"/>
      <c r="O64" s="173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</row>
    <row r="65" spans="1:59" ht="12.75" hidden="1">
      <c r="A65" s="199" t="s">
        <v>294</v>
      </c>
      <c r="B65" s="18" t="s">
        <v>295</v>
      </c>
      <c r="C65" s="25">
        <v>12845.1</v>
      </c>
      <c r="D65" s="22">
        <v>4912</v>
      </c>
      <c r="E65" s="22">
        <v>1204.7</v>
      </c>
      <c r="F65" s="22">
        <v>6728.4</v>
      </c>
      <c r="G65" s="22"/>
      <c r="H65" s="22">
        <v>1381.8</v>
      </c>
      <c r="I65" s="22"/>
      <c r="J65" s="22"/>
      <c r="K65" s="200">
        <v>14226.9</v>
      </c>
      <c r="L65" s="190"/>
      <c r="M65" s="177"/>
      <c r="N65" s="173"/>
      <c r="O65" s="173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</row>
    <row r="66" spans="1:59" ht="25.5" hidden="1">
      <c r="A66" s="199" t="s">
        <v>296</v>
      </c>
      <c r="B66" s="18" t="s">
        <v>297</v>
      </c>
      <c r="C66" s="25">
        <v>63576</v>
      </c>
      <c r="D66" s="22">
        <v>21283.7</v>
      </c>
      <c r="E66" s="22">
        <v>8087.5</v>
      </c>
      <c r="F66" s="22">
        <v>34204.8</v>
      </c>
      <c r="G66" s="22"/>
      <c r="H66" s="22">
        <v>16049.3</v>
      </c>
      <c r="I66" s="22"/>
      <c r="J66" s="22"/>
      <c r="K66" s="200">
        <v>79625.3</v>
      </c>
      <c r="L66" s="190"/>
      <c r="M66" s="177"/>
      <c r="N66" s="173"/>
      <c r="O66" s="173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</row>
    <row r="67" spans="1:59" ht="14.25" customHeight="1" hidden="1">
      <c r="A67" s="199" t="s">
        <v>561</v>
      </c>
      <c r="B67" s="21" t="s">
        <v>562</v>
      </c>
      <c r="C67" s="25">
        <v>3855.6</v>
      </c>
      <c r="D67" s="22"/>
      <c r="E67" s="22"/>
      <c r="F67" s="22">
        <v>3855.6</v>
      </c>
      <c r="G67" s="22"/>
      <c r="H67" s="22">
        <v>5</v>
      </c>
      <c r="I67" s="22"/>
      <c r="J67" s="22"/>
      <c r="K67" s="200">
        <v>3860.6</v>
      </c>
      <c r="L67" s="190"/>
      <c r="M67" s="177"/>
      <c r="N67" s="173"/>
      <c r="O67" s="173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</row>
    <row r="68" spans="1:59" ht="51" hidden="1">
      <c r="A68" s="199"/>
      <c r="B68" s="35" t="s">
        <v>58</v>
      </c>
      <c r="C68" s="25">
        <v>1434.5</v>
      </c>
      <c r="D68" s="22"/>
      <c r="E68" s="22"/>
      <c r="F68" s="22">
        <v>1434.5</v>
      </c>
      <c r="G68" s="22"/>
      <c r="H68" s="22"/>
      <c r="I68" s="22"/>
      <c r="J68" s="22"/>
      <c r="K68" s="200">
        <v>1434.5</v>
      </c>
      <c r="L68" s="190"/>
      <c r="M68" s="177"/>
      <c r="N68" s="173"/>
      <c r="O68" s="173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</row>
    <row r="69" spans="1:59" ht="14.25" customHeight="1" hidden="1">
      <c r="A69" s="199" t="s">
        <v>292</v>
      </c>
      <c r="B69" s="18" t="s">
        <v>293</v>
      </c>
      <c r="C69" s="25">
        <v>1216.9</v>
      </c>
      <c r="D69" s="25"/>
      <c r="E69" s="25"/>
      <c r="F69" s="25">
        <v>1216.9</v>
      </c>
      <c r="G69" s="25"/>
      <c r="H69" s="25"/>
      <c r="I69" s="25"/>
      <c r="J69" s="25"/>
      <c r="K69" s="185">
        <v>1216.9</v>
      </c>
      <c r="L69" s="190"/>
      <c r="M69" s="177"/>
      <c r="N69" s="173"/>
      <c r="O69" s="173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</row>
    <row r="70" spans="1:59" ht="15" customHeight="1" hidden="1">
      <c r="A70" s="199" t="s">
        <v>420</v>
      </c>
      <c r="B70" s="18" t="s">
        <v>456</v>
      </c>
      <c r="C70" s="25">
        <v>793</v>
      </c>
      <c r="D70" s="25"/>
      <c r="E70" s="25"/>
      <c r="F70" s="25">
        <v>793</v>
      </c>
      <c r="G70" s="25"/>
      <c r="H70" s="25"/>
      <c r="I70" s="25"/>
      <c r="J70" s="25"/>
      <c r="K70" s="185">
        <v>793</v>
      </c>
      <c r="L70" s="193"/>
      <c r="M70" s="177"/>
      <c r="N70" s="22"/>
      <c r="O70" s="17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ht="25.5" hidden="1">
      <c r="A71" s="199" t="s">
        <v>563</v>
      </c>
      <c r="B71" s="21" t="s">
        <v>59</v>
      </c>
      <c r="C71" s="25">
        <v>1022.4</v>
      </c>
      <c r="D71" s="22"/>
      <c r="E71" s="22"/>
      <c r="F71" s="22">
        <v>1022.4</v>
      </c>
      <c r="G71" s="22"/>
      <c r="H71" s="22"/>
      <c r="I71" s="22"/>
      <c r="J71" s="22"/>
      <c r="K71" s="200">
        <v>1022.4</v>
      </c>
      <c r="L71" s="190"/>
      <c r="M71" s="177"/>
      <c r="N71" s="173"/>
      <c r="O71" s="173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</row>
    <row r="72" spans="1:59" ht="38.25" hidden="1">
      <c r="A72" s="199"/>
      <c r="B72" s="18" t="s">
        <v>477</v>
      </c>
      <c r="C72" s="25">
        <v>0</v>
      </c>
      <c r="D72" s="22"/>
      <c r="E72" s="22"/>
      <c r="F72" s="78"/>
      <c r="G72" s="22"/>
      <c r="H72" s="22"/>
      <c r="I72" s="22"/>
      <c r="J72" s="22"/>
      <c r="K72" s="200">
        <v>0</v>
      </c>
      <c r="L72" s="190"/>
      <c r="M72" s="177"/>
      <c r="N72" s="173"/>
      <c r="O72" s="173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</row>
    <row r="73" spans="1:59" ht="12.75" hidden="1">
      <c r="A73" s="199" t="s">
        <v>508</v>
      </c>
      <c r="B73" s="133" t="s">
        <v>507</v>
      </c>
      <c r="C73" s="25">
        <v>0</v>
      </c>
      <c r="D73" s="22"/>
      <c r="E73" s="22"/>
      <c r="F73" s="22"/>
      <c r="G73" s="22"/>
      <c r="H73" s="22"/>
      <c r="I73" s="22"/>
      <c r="J73" s="22"/>
      <c r="K73" s="200">
        <v>0</v>
      </c>
      <c r="L73" s="190"/>
      <c r="M73" s="177"/>
      <c r="N73" s="173"/>
      <c r="O73" s="173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</row>
    <row r="74" spans="1:59" ht="53.25" customHeight="1" hidden="1">
      <c r="A74" s="199" t="s">
        <v>565</v>
      </c>
      <c r="B74" s="21" t="s">
        <v>311</v>
      </c>
      <c r="C74" s="25">
        <v>880</v>
      </c>
      <c r="D74" s="22"/>
      <c r="E74" s="22"/>
      <c r="F74" s="22">
        <v>880</v>
      </c>
      <c r="G74" s="22"/>
      <c r="H74" s="22"/>
      <c r="I74" s="22"/>
      <c r="J74" s="22"/>
      <c r="K74" s="200">
        <v>880</v>
      </c>
      <c r="L74" s="190"/>
      <c r="M74" s="177"/>
      <c r="N74" s="173"/>
      <c r="O74" s="173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</row>
    <row r="75" spans="1:59" ht="25.5" hidden="1">
      <c r="A75" s="199" t="s">
        <v>566</v>
      </c>
      <c r="B75" s="35" t="s">
        <v>9</v>
      </c>
      <c r="C75" s="25">
        <v>158.4</v>
      </c>
      <c r="D75" s="22"/>
      <c r="E75" s="22"/>
      <c r="F75" s="22">
        <v>158.4</v>
      </c>
      <c r="G75" s="22"/>
      <c r="H75" s="22"/>
      <c r="I75" s="22"/>
      <c r="J75" s="22"/>
      <c r="K75" s="200">
        <v>158.4</v>
      </c>
      <c r="L75" s="190"/>
      <c r="M75" s="177"/>
      <c r="N75" s="173"/>
      <c r="O75" s="173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</row>
    <row r="76" spans="1:59" ht="25.5" hidden="1">
      <c r="A76" s="199" t="s">
        <v>312</v>
      </c>
      <c r="B76" s="18" t="s">
        <v>313</v>
      </c>
      <c r="C76" s="25">
        <v>41.6</v>
      </c>
      <c r="D76" s="22">
        <v>30.1</v>
      </c>
      <c r="E76" s="22"/>
      <c r="F76" s="22">
        <v>11.5</v>
      </c>
      <c r="G76" s="22"/>
      <c r="H76" s="22"/>
      <c r="I76" s="22"/>
      <c r="J76" s="22"/>
      <c r="K76" s="200">
        <v>41.6</v>
      </c>
      <c r="L76" s="190"/>
      <c r="M76" s="177"/>
      <c r="N76" s="173"/>
      <c r="O76" s="173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</row>
    <row r="77" spans="1:59" ht="30" customHeight="1" hidden="1">
      <c r="A77" s="199" t="s">
        <v>10</v>
      </c>
      <c r="B77" s="21" t="s">
        <v>316</v>
      </c>
      <c r="C77" s="25">
        <v>3678.4</v>
      </c>
      <c r="D77" s="22">
        <v>1639.4</v>
      </c>
      <c r="E77" s="22">
        <v>93.2</v>
      </c>
      <c r="F77" s="22">
        <v>1945.8</v>
      </c>
      <c r="G77" s="22"/>
      <c r="H77" s="22">
        <v>234</v>
      </c>
      <c r="I77" s="22"/>
      <c r="J77" s="22"/>
      <c r="K77" s="200">
        <v>3912.4</v>
      </c>
      <c r="L77" s="190"/>
      <c r="M77" s="177"/>
      <c r="N77" s="173"/>
      <c r="O77" s="173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</row>
    <row r="78" spans="1:59" ht="12.75" hidden="1">
      <c r="A78" s="199" t="s">
        <v>111</v>
      </c>
      <c r="B78" s="74"/>
      <c r="C78" s="25">
        <v>0</v>
      </c>
      <c r="D78" s="25"/>
      <c r="E78" s="25"/>
      <c r="F78" s="25"/>
      <c r="G78" s="25"/>
      <c r="H78" s="25"/>
      <c r="I78" s="25"/>
      <c r="J78" s="25"/>
      <c r="K78" s="200">
        <v>0</v>
      </c>
      <c r="L78" s="190"/>
      <c r="M78" s="177">
        <v>0</v>
      </c>
      <c r="N78" s="173"/>
      <c r="O78" s="173">
        <v>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</row>
    <row r="79" spans="1:59" ht="12.75" hidden="1">
      <c r="A79" s="59" t="s">
        <v>509</v>
      </c>
      <c r="B79" s="21" t="s">
        <v>514</v>
      </c>
      <c r="C79" s="25">
        <v>0</v>
      </c>
      <c r="D79" s="25"/>
      <c r="E79" s="25"/>
      <c r="F79" s="25"/>
      <c r="G79" s="25"/>
      <c r="H79" s="25"/>
      <c r="I79" s="25"/>
      <c r="J79" s="25"/>
      <c r="K79" s="200">
        <v>0</v>
      </c>
      <c r="L79" s="190"/>
      <c r="M79" s="177">
        <v>0</v>
      </c>
      <c r="N79" s="173"/>
      <c r="O79" s="173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</row>
    <row r="80" spans="1:59" ht="15" customHeight="1" hidden="1">
      <c r="A80" s="55"/>
      <c r="B80" s="50" t="s">
        <v>40</v>
      </c>
      <c r="C80" s="39">
        <v>277.5</v>
      </c>
      <c r="D80" s="39">
        <v>0</v>
      </c>
      <c r="E80" s="39">
        <v>0</v>
      </c>
      <c r="F80" s="39">
        <v>277.5</v>
      </c>
      <c r="G80" s="113">
        <v>0</v>
      </c>
      <c r="H80" s="113">
        <v>0</v>
      </c>
      <c r="I80" s="113">
        <v>0</v>
      </c>
      <c r="J80" s="113">
        <v>0</v>
      </c>
      <c r="K80" s="202">
        <v>277.5</v>
      </c>
      <c r="L80" s="194">
        <v>153.1</v>
      </c>
      <c r="M80" s="177">
        <v>124.4</v>
      </c>
      <c r="N80" s="173">
        <v>0</v>
      </c>
      <c r="O80" s="173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</row>
    <row r="81" spans="1:59" ht="12.75" hidden="1">
      <c r="A81" s="199" t="s">
        <v>543</v>
      </c>
      <c r="B81" s="35" t="s">
        <v>544</v>
      </c>
      <c r="C81" s="25">
        <v>277.5</v>
      </c>
      <c r="D81" s="22"/>
      <c r="E81" s="22"/>
      <c r="F81" s="22">
        <v>277.5</v>
      </c>
      <c r="G81" s="22"/>
      <c r="H81" s="22"/>
      <c r="I81" s="22"/>
      <c r="J81" s="22"/>
      <c r="K81" s="200">
        <v>277.5</v>
      </c>
      <c r="L81" s="190"/>
      <c r="M81" s="177"/>
      <c r="N81" s="173"/>
      <c r="O81" s="173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</row>
    <row r="82" spans="1:59" ht="12.75" hidden="1">
      <c r="A82" s="203" t="s">
        <v>508</v>
      </c>
      <c r="B82" s="133" t="s">
        <v>507</v>
      </c>
      <c r="C82" s="25">
        <v>0</v>
      </c>
      <c r="D82" s="22"/>
      <c r="E82" s="22"/>
      <c r="F82" s="22"/>
      <c r="G82" s="22"/>
      <c r="H82" s="22"/>
      <c r="I82" s="22"/>
      <c r="J82" s="22"/>
      <c r="K82" s="200">
        <v>0</v>
      </c>
      <c r="L82" s="190"/>
      <c r="M82" s="177">
        <v>0</v>
      </c>
      <c r="N82" s="173"/>
      <c r="O82" s="173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</row>
    <row r="83" spans="1:15" ht="12.75" hidden="1">
      <c r="A83" s="55"/>
      <c r="B83" s="50" t="s">
        <v>545</v>
      </c>
      <c r="C83" s="39">
        <v>10740.3</v>
      </c>
      <c r="D83" s="39">
        <v>1036.5</v>
      </c>
      <c r="E83" s="39">
        <v>145.3</v>
      </c>
      <c r="F83" s="39">
        <v>7842.2</v>
      </c>
      <c r="G83" s="39">
        <v>1716.3</v>
      </c>
      <c r="H83" s="39">
        <v>0</v>
      </c>
      <c r="I83" s="39">
        <v>0</v>
      </c>
      <c r="J83" s="24"/>
      <c r="K83" s="202">
        <v>10740.3</v>
      </c>
      <c r="L83" s="190">
        <v>10790</v>
      </c>
      <c r="M83" s="177">
        <v>-49.7</v>
      </c>
      <c r="N83" s="173">
        <v>0</v>
      </c>
      <c r="O83" s="173">
        <v>0</v>
      </c>
    </row>
    <row r="84" spans="1:59" ht="12.75" hidden="1">
      <c r="A84" s="199" t="s">
        <v>543</v>
      </c>
      <c r="B84" s="35" t="s">
        <v>544</v>
      </c>
      <c r="C84" s="25">
        <v>0</v>
      </c>
      <c r="D84" s="25"/>
      <c r="E84" s="25"/>
      <c r="F84" s="25"/>
      <c r="G84" s="25"/>
      <c r="H84" s="25"/>
      <c r="I84" s="25"/>
      <c r="J84" s="22"/>
      <c r="K84" s="200">
        <v>0</v>
      </c>
      <c r="L84" s="190"/>
      <c r="M84" s="177">
        <v>0</v>
      </c>
      <c r="N84" s="173"/>
      <c r="O84" s="173">
        <v>0</v>
      </c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</row>
    <row r="85" spans="1:59" ht="25.5" hidden="1">
      <c r="A85" s="199" t="s">
        <v>298</v>
      </c>
      <c r="B85" s="18" t="s">
        <v>282</v>
      </c>
      <c r="C85" s="25">
        <v>552.3</v>
      </c>
      <c r="D85" s="25">
        <v>333</v>
      </c>
      <c r="E85" s="25">
        <v>18</v>
      </c>
      <c r="F85" s="25">
        <v>201.3</v>
      </c>
      <c r="G85" s="22"/>
      <c r="H85" s="22"/>
      <c r="I85" s="22"/>
      <c r="J85" s="22"/>
      <c r="K85" s="200">
        <v>552.3</v>
      </c>
      <c r="L85" s="190"/>
      <c r="M85" s="177"/>
      <c r="N85" s="173"/>
      <c r="O85" s="173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</row>
    <row r="86" spans="1:59" ht="25.5" hidden="1">
      <c r="A86" s="199" t="s">
        <v>299</v>
      </c>
      <c r="B86" s="18" t="s">
        <v>283</v>
      </c>
      <c r="C86" s="25">
        <v>152.6</v>
      </c>
      <c r="D86" s="25"/>
      <c r="E86" s="25"/>
      <c r="F86" s="25">
        <v>152.6</v>
      </c>
      <c r="G86" s="22"/>
      <c r="H86" s="22"/>
      <c r="I86" s="22"/>
      <c r="J86" s="22"/>
      <c r="K86" s="200">
        <v>152.6</v>
      </c>
      <c r="L86" s="190"/>
      <c r="M86" s="177"/>
      <c r="N86" s="173"/>
      <c r="O86" s="173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</row>
    <row r="87" spans="1:59" ht="25.5" hidden="1">
      <c r="A87" s="199" t="s">
        <v>300</v>
      </c>
      <c r="B87" s="18" t="s">
        <v>390</v>
      </c>
      <c r="C87" s="25">
        <v>674.9</v>
      </c>
      <c r="D87" s="25"/>
      <c r="E87" s="25"/>
      <c r="F87" s="25">
        <v>674.9</v>
      </c>
      <c r="G87" s="22"/>
      <c r="H87" s="22"/>
      <c r="I87" s="22"/>
      <c r="J87" s="22"/>
      <c r="K87" s="200">
        <v>674.9</v>
      </c>
      <c r="L87" s="190"/>
      <c r="M87" s="177"/>
      <c r="N87" s="173"/>
      <c r="O87" s="173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</row>
    <row r="88" spans="1:59" ht="25.5" hidden="1">
      <c r="A88" s="199" t="s">
        <v>302</v>
      </c>
      <c r="B88" s="18" t="s">
        <v>303</v>
      </c>
      <c r="C88" s="25">
        <v>60</v>
      </c>
      <c r="D88" s="25"/>
      <c r="E88" s="25"/>
      <c r="F88" s="25">
        <v>60</v>
      </c>
      <c r="G88" s="22"/>
      <c r="H88" s="22"/>
      <c r="I88" s="22"/>
      <c r="J88" s="22"/>
      <c r="K88" s="200">
        <v>60</v>
      </c>
      <c r="L88" s="190"/>
      <c r="M88" s="177"/>
      <c r="N88" s="173"/>
      <c r="O88" s="173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</row>
    <row r="89" spans="1:59" ht="15" customHeight="1" hidden="1">
      <c r="A89" s="199" t="s">
        <v>304</v>
      </c>
      <c r="B89" s="18" t="s">
        <v>305</v>
      </c>
      <c r="C89" s="25">
        <v>1259.3</v>
      </c>
      <c r="D89" s="25">
        <v>327</v>
      </c>
      <c r="E89" s="25">
        <v>45.4</v>
      </c>
      <c r="F89" s="25">
        <v>886.9</v>
      </c>
      <c r="G89" s="22"/>
      <c r="H89" s="22"/>
      <c r="I89" s="22"/>
      <c r="J89" s="22"/>
      <c r="K89" s="200">
        <v>1259.3</v>
      </c>
      <c r="L89" s="190"/>
      <c r="M89" s="177"/>
      <c r="N89" s="173"/>
      <c r="O89" s="173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</row>
    <row r="90" spans="1:59" ht="12.75" hidden="1">
      <c r="A90" s="199" t="s">
        <v>306</v>
      </c>
      <c r="B90" s="18" t="s">
        <v>307</v>
      </c>
      <c r="C90" s="25">
        <v>960.1</v>
      </c>
      <c r="D90" s="25">
        <v>349.3</v>
      </c>
      <c r="E90" s="25">
        <v>81.9</v>
      </c>
      <c r="F90" s="25">
        <v>528.9</v>
      </c>
      <c r="G90" s="22"/>
      <c r="H90" s="22"/>
      <c r="I90" s="22"/>
      <c r="J90" s="22"/>
      <c r="K90" s="200">
        <v>960.1</v>
      </c>
      <c r="L90" s="190"/>
      <c r="M90" s="177"/>
      <c r="N90" s="173"/>
      <c r="O90" s="173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</row>
    <row r="91" spans="1:59" ht="25.5" hidden="1">
      <c r="A91" s="199" t="s">
        <v>308</v>
      </c>
      <c r="B91" s="18" t="s">
        <v>309</v>
      </c>
      <c r="C91" s="25">
        <v>48.5</v>
      </c>
      <c r="D91" s="25"/>
      <c r="E91" s="25"/>
      <c r="F91" s="25">
        <v>48.5</v>
      </c>
      <c r="G91" s="22"/>
      <c r="H91" s="22"/>
      <c r="I91" s="22"/>
      <c r="J91" s="22"/>
      <c r="K91" s="200">
        <v>48.5</v>
      </c>
      <c r="L91" s="190"/>
      <c r="M91" s="177"/>
      <c r="N91" s="173"/>
      <c r="O91" s="173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</row>
    <row r="92" spans="1:59" ht="51" hidden="1">
      <c r="A92" s="199" t="s">
        <v>513</v>
      </c>
      <c r="B92" s="21" t="s">
        <v>284</v>
      </c>
      <c r="C92" s="25">
        <v>6990.5</v>
      </c>
      <c r="D92" s="25"/>
      <c r="E92" s="25"/>
      <c r="F92" s="25">
        <v>5274.2</v>
      </c>
      <c r="G92" s="22">
        <v>1716.3</v>
      </c>
      <c r="H92" s="22"/>
      <c r="I92" s="22"/>
      <c r="J92" s="22"/>
      <c r="K92" s="200">
        <v>6990.5</v>
      </c>
      <c r="L92" s="190"/>
      <c r="M92" s="177"/>
      <c r="N92" s="173"/>
      <c r="O92" s="173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</row>
    <row r="93" spans="1:59" ht="12.75" hidden="1">
      <c r="A93" s="199" t="s">
        <v>314</v>
      </c>
      <c r="B93" s="18" t="s">
        <v>315</v>
      </c>
      <c r="C93" s="25">
        <v>40</v>
      </c>
      <c r="D93" s="25">
        <v>27.2</v>
      </c>
      <c r="E93" s="25"/>
      <c r="F93" s="25">
        <v>12.8</v>
      </c>
      <c r="G93" s="22"/>
      <c r="H93" s="22"/>
      <c r="I93" s="22"/>
      <c r="J93" s="22"/>
      <c r="K93" s="200">
        <v>40</v>
      </c>
      <c r="L93" s="190"/>
      <c r="M93" s="177"/>
      <c r="N93" s="173"/>
      <c r="O93" s="173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</row>
    <row r="94" spans="1:59" ht="63.75" hidden="1">
      <c r="A94" s="199" t="s">
        <v>495</v>
      </c>
      <c r="B94" s="21" t="s">
        <v>496</v>
      </c>
      <c r="C94" s="25">
        <v>2.1</v>
      </c>
      <c r="D94" s="22"/>
      <c r="E94" s="22"/>
      <c r="F94" s="22">
        <v>2.1</v>
      </c>
      <c r="G94" s="22"/>
      <c r="H94" s="22"/>
      <c r="I94" s="22"/>
      <c r="J94" s="22"/>
      <c r="K94" s="200">
        <v>2.1</v>
      </c>
      <c r="L94" s="190"/>
      <c r="M94" s="177"/>
      <c r="N94" s="173"/>
      <c r="O94" s="173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</row>
    <row r="95" spans="1:59" ht="12.75" hidden="1">
      <c r="A95" s="199" t="s">
        <v>393</v>
      </c>
      <c r="B95" s="35" t="s">
        <v>20</v>
      </c>
      <c r="C95" s="25">
        <v>0</v>
      </c>
      <c r="D95" s="22"/>
      <c r="E95" s="22"/>
      <c r="F95" s="22"/>
      <c r="G95" s="22"/>
      <c r="H95" s="22"/>
      <c r="I95" s="22">
        <v>0</v>
      </c>
      <c r="J95" s="22"/>
      <c r="K95" s="200">
        <v>0</v>
      </c>
      <c r="L95" s="190"/>
      <c r="M95" s="177">
        <v>0</v>
      </c>
      <c r="N95" s="173"/>
      <c r="O95" s="173">
        <v>0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</row>
    <row r="96" spans="1:59" s="19" customFormat="1" ht="12.75" hidden="1">
      <c r="A96" s="55"/>
      <c r="B96" s="50" t="s">
        <v>499</v>
      </c>
      <c r="C96" s="39">
        <v>0</v>
      </c>
      <c r="D96" s="113">
        <v>0</v>
      </c>
      <c r="E96" s="113">
        <v>0</v>
      </c>
      <c r="F96" s="39">
        <v>0</v>
      </c>
      <c r="G96" s="113">
        <v>0</v>
      </c>
      <c r="H96" s="113">
        <v>0</v>
      </c>
      <c r="I96" s="113">
        <v>0</v>
      </c>
      <c r="J96" s="113">
        <v>0</v>
      </c>
      <c r="K96" s="201">
        <v>0</v>
      </c>
      <c r="L96" s="190"/>
      <c r="M96" s="177">
        <v>0</v>
      </c>
      <c r="N96" s="173"/>
      <c r="O96" s="173">
        <v>0</v>
      </c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</row>
    <row r="97" spans="1:59" ht="12.75" hidden="1">
      <c r="A97" s="199" t="s">
        <v>391</v>
      </c>
      <c r="B97" s="35" t="s">
        <v>392</v>
      </c>
      <c r="C97" s="25">
        <v>0</v>
      </c>
      <c r="D97" s="22"/>
      <c r="E97" s="22"/>
      <c r="F97" s="22"/>
      <c r="G97" s="114"/>
      <c r="H97" s="115">
        <v>0</v>
      </c>
      <c r="I97" s="114"/>
      <c r="J97" s="114"/>
      <c r="K97" s="202">
        <v>0</v>
      </c>
      <c r="L97" s="190"/>
      <c r="M97" s="177">
        <v>0</v>
      </c>
      <c r="N97" s="173"/>
      <c r="O97" s="173">
        <v>0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  <row r="98" spans="1:59" s="19" customFormat="1" ht="25.5">
      <c r="A98" s="55"/>
      <c r="B98" s="50" t="s">
        <v>280</v>
      </c>
      <c r="C98" s="39"/>
      <c r="D98" s="24"/>
      <c r="E98" s="24"/>
      <c r="F98" s="24"/>
      <c r="G98" s="24"/>
      <c r="H98" s="24"/>
      <c r="I98" s="24"/>
      <c r="J98" s="24"/>
      <c r="K98" s="202"/>
      <c r="L98" s="190">
        <v>13980.8</v>
      </c>
      <c r="M98" s="177">
        <v>8797.7</v>
      </c>
      <c r="N98" s="173">
        <v>0</v>
      </c>
      <c r="O98" s="173">
        <v>277564.6</v>
      </c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</row>
    <row r="99" spans="1:15" s="19" customFormat="1" ht="12.75" hidden="1">
      <c r="A99" s="199" t="s">
        <v>278</v>
      </c>
      <c r="B99" s="18" t="s">
        <v>279</v>
      </c>
      <c r="C99" s="25">
        <v>0</v>
      </c>
      <c r="D99" s="39"/>
      <c r="E99" s="39"/>
      <c r="F99" s="25"/>
      <c r="G99" s="39"/>
      <c r="H99" s="39"/>
      <c r="I99" s="39"/>
      <c r="J99" s="39"/>
      <c r="K99" s="185">
        <v>0</v>
      </c>
      <c r="L99" s="193"/>
      <c r="M99" s="177"/>
      <c r="N99" s="22"/>
      <c r="O99" s="173"/>
    </row>
    <row r="100" spans="1:59" s="19" customFormat="1" ht="38.25" hidden="1">
      <c r="A100" s="199" t="s">
        <v>317</v>
      </c>
      <c r="B100" s="18" t="s">
        <v>319</v>
      </c>
      <c r="C100" s="25">
        <v>0</v>
      </c>
      <c r="D100" s="22"/>
      <c r="E100" s="22"/>
      <c r="F100" s="22"/>
      <c r="G100" s="24"/>
      <c r="H100" s="24"/>
      <c r="I100" s="24"/>
      <c r="J100" s="24"/>
      <c r="K100" s="200">
        <v>0</v>
      </c>
      <c r="L100" s="190"/>
      <c r="M100" s="177">
        <v>0</v>
      </c>
      <c r="N100" s="173"/>
      <c r="O100" s="173">
        <v>0</v>
      </c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</row>
    <row r="101" spans="1:59" s="19" customFormat="1" ht="12.75" hidden="1">
      <c r="A101" s="199" t="s">
        <v>336</v>
      </c>
      <c r="B101" s="18" t="s">
        <v>394</v>
      </c>
      <c r="C101" s="25">
        <v>0</v>
      </c>
      <c r="D101" s="22"/>
      <c r="E101" s="22"/>
      <c r="F101" s="22"/>
      <c r="G101" s="24"/>
      <c r="H101" s="22"/>
      <c r="I101" s="22"/>
      <c r="J101" s="24"/>
      <c r="K101" s="200">
        <v>0</v>
      </c>
      <c r="L101" s="190"/>
      <c r="M101" s="177">
        <v>0</v>
      </c>
      <c r="N101" s="173"/>
      <c r="O101" s="173">
        <v>0</v>
      </c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</row>
    <row r="102" spans="1:59" s="19" customFormat="1" ht="12.75" hidden="1">
      <c r="A102" s="199" t="s">
        <v>332</v>
      </c>
      <c r="B102" s="18" t="s">
        <v>333</v>
      </c>
      <c r="C102" s="25">
        <v>0</v>
      </c>
      <c r="D102" s="22"/>
      <c r="E102" s="22"/>
      <c r="F102" s="22"/>
      <c r="G102" s="24"/>
      <c r="H102" s="22">
        <v>0</v>
      </c>
      <c r="I102" s="22"/>
      <c r="J102" s="24"/>
      <c r="K102" s="200">
        <v>0</v>
      </c>
      <c r="L102" s="190"/>
      <c r="M102" s="177">
        <v>0</v>
      </c>
      <c r="N102" s="173"/>
      <c r="O102" s="173">
        <v>0</v>
      </c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</row>
    <row r="103" spans="1:59" s="19" customFormat="1" ht="89.25">
      <c r="A103" s="199" t="s">
        <v>98</v>
      </c>
      <c r="B103" s="188" t="s">
        <v>485</v>
      </c>
      <c r="C103" s="25"/>
      <c r="D103" s="22"/>
      <c r="E103" s="22"/>
      <c r="F103" s="22"/>
      <c r="G103" s="24"/>
      <c r="H103" s="41">
        <v>247043.8</v>
      </c>
      <c r="I103" s="22"/>
      <c r="J103" s="24"/>
      <c r="K103" s="200">
        <v>247043.8</v>
      </c>
      <c r="L103" s="190"/>
      <c r="M103" s="177">
        <v>0</v>
      </c>
      <c r="N103" s="173"/>
      <c r="O103" s="173">
        <v>247043.8</v>
      </c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</row>
    <row r="104" spans="1:59" s="19" customFormat="1" ht="27" customHeight="1" hidden="1">
      <c r="A104" s="199" t="s">
        <v>391</v>
      </c>
      <c r="B104" s="212" t="s">
        <v>234</v>
      </c>
      <c r="C104" s="25">
        <v>150</v>
      </c>
      <c r="D104" s="22"/>
      <c r="E104" s="22"/>
      <c r="F104" s="22">
        <v>150</v>
      </c>
      <c r="G104" s="24"/>
      <c r="H104" s="25"/>
      <c r="I104" s="22"/>
      <c r="J104" s="24"/>
      <c r="K104" s="200">
        <v>150</v>
      </c>
      <c r="L104" s="190"/>
      <c r="M104" s="177"/>
      <c r="N104" s="173"/>
      <c r="O104" s="173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</row>
    <row r="105" spans="1:59" ht="38.25" hidden="1">
      <c r="A105" s="59" t="s">
        <v>340</v>
      </c>
      <c r="B105" s="18" t="s">
        <v>341</v>
      </c>
      <c r="C105" s="25"/>
      <c r="D105" s="22"/>
      <c r="E105" s="22"/>
      <c r="F105" s="22"/>
      <c r="G105" s="22"/>
      <c r="H105" s="25">
        <v>30520.8</v>
      </c>
      <c r="I105" s="22">
        <v>30520.8</v>
      </c>
      <c r="J105" s="22"/>
      <c r="K105" s="200">
        <v>30520.8</v>
      </c>
      <c r="L105" s="190"/>
      <c r="M105" s="177"/>
      <c r="N105" s="173"/>
      <c r="O105" s="173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</row>
    <row r="106" spans="1:59" ht="38.25" hidden="1">
      <c r="A106" s="59" t="s">
        <v>354</v>
      </c>
      <c r="B106" s="18" t="s">
        <v>457</v>
      </c>
      <c r="C106" s="25">
        <v>200</v>
      </c>
      <c r="D106" s="116"/>
      <c r="E106" s="116"/>
      <c r="F106" s="25">
        <v>200</v>
      </c>
      <c r="G106" s="116"/>
      <c r="H106" s="25"/>
      <c r="I106" s="25"/>
      <c r="J106" s="25"/>
      <c r="K106" s="185">
        <v>200</v>
      </c>
      <c r="L106" s="193"/>
      <c r="M106" s="22">
        <v>200</v>
      </c>
      <c r="N106" s="22">
        <v>1563.5</v>
      </c>
      <c r="O106" s="22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16" s="19" customFormat="1" ht="25.5" hidden="1">
      <c r="A107" s="59"/>
      <c r="B107" s="60" t="s">
        <v>32</v>
      </c>
      <c r="C107" s="25">
        <v>200</v>
      </c>
      <c r="D107" s="25"/>
      <c r="E107" s="25"/>
      <c r="F107" s="25">
        <v>200</v>
      </c>
      <c r="G107" s="25"/>
      <c r="H107" s="25"/>
      <c r="I107" s="25"/>
      <c r="J107" s="25"/>
      <c r="K107" s="200">
        <v>200</v>
      </c>
      <c r="L107" s="193"/>
      <c r="M107" s="22"/>
      <c r="N107" s="22"/>
      <c r="O107" s="22"/>
      <c r="P107" s="3"/>
    </row>
    <row r="108" spans="1:15" ht="12.75" hidden="1">
      <c r="A108" s="199"/>
      <c r="B108" s="50" t="s">
        <v>184</v>
      </c>
      <c r="C108" s="39">
        <v>64961.8</v>
      </c>
      <c r="D108" s="39">
        <v>13334.8</v>
      </c>
      <c r="E108" s="39">
        <v>1676.5</v>
      </c>
      <c r="F108" s="39">
        <v>49850.5</v>
      </c>
      <c r="G108" s="39">
        <v>100</v>
      </c>
      <c r="H108" s="39">
        <v>1131.1</v>
      </c>
      <c r="I108" s="39"/>
      <c r="J108" s="39">
        <v>0</v>
      </c>
      <c r="K108" s="201">
        <v>66092.9</v>
      </c>
      <c r="L108" s="190">
        <v>64737.8</v>
      </c>
      <c r="M108" s="177">
        <v>224</v>
      </c>
      <c r="N108" s="173">
        <v>1131.1</v>
      </c>
      <c r="O108" s="173">
        <v>0</v>
      </c>
    </row>
    <row r="109" spans="1:59" ht="12.75" hidden="1">
      <c r="A109" s="199" t="s">
        <v>321</v>
      </c>
      <c r="B109" s="18" t="s">
        <v>322</v>
      </c>
      <c r="C109" s="25">
        <v>25132.2</v>
      </c>
      <c r="D109" s="25"/>
      <c r="E109" s="25"/>
      <c r="F109" s="25">
        <v>25032.2</v>
      </c>
      <c r="G109" s="25">
        <v>100</v>
      </c>
      <c r="H109" s="25">
        <v>20</v>
      </c>
      <c r="I109" s="25"/>
      <c r="J109" s="22"/>
      <c r="K109" s="200">
        <v>25152.2</v>
      </c>
      <c r="L109" s="190"/>
      <c r="M109" s="177"/>
      <c r="N109" s="173"/>
      <c r="O109" s="173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</row>
    <row r="110" spans="1:59" ht="24.75" customHeight="1" hidden="1">
      <c r="A110" s="199" t="s">
        <v>323</v>
      </c>
      <c r="B110" s="18" t="s">
        <v>324</v>
      </c>
      <c r="C110" s="25">
        <v>11450.4</v>
      </c>
      <c r="D110" s="25"/>
      <c r="E110" s="25">
        <v>7</v>
      </c>
      <c r="F110" s="25">
        <v>11443.4</v>
      </c>
      <c r="G110" s="25"/>
      <c r="H110" s="25">
        <v>10</v>
      </c>
      <c r="I110" s="25"/>
      <c r="J110" s="22"/>
      <c r="K110" s="200">
        <v>11460.4</v>
      </c>
      <c r="L110" s="190"/>
      <c r="M110" s="177"/>
      <c r="N110" s="173"/>
      <c r="O110" s="173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</row>
    <row r="111" spans="1:59" ht="38.25" hidden="1">
      <c r="A111" s="199" t="s">
        <v>486</v>
      </c>
      <c r="B111" s="35" t="s">
        <v>395</v>
      </c>
      <c r="C111" s="25">
        <v>9958.7</v>
      </c>
      <c r="D111" s="22">
        <v>3404</v>
      </c>
      <c r="E111" s="22">
        <v>609.5</v>
      </c>
      <c r="F111" s="22">
        <v>5945.2</v>
      </c>
      <c r="G111" s="22"/>
      <c r="H111" s="22">
        <v>531.1</v>
      </c>
      <c r="I111" s="22"/>
      <c r="J111" s="22"/>
      <c r="K111" s="200">
        <v>10489.8</v>
      </c>
      <c r="L111" s="190"/>
      <c r="M111" s="177"/>
      <c r="N111" s="173"/>
      <c r="O111" s="173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</row>
    <row r="112" spans="1:59" ht="45.75" customHeight="1" hidden="1">
      <c r="A112" s="59" t="s">
        <v>548</v>
      </c>
      <c r="B112" s="76" t="s">
        <v>396</v>
      </c>
      <c r="C112" s="25">
        <v>17895</v>
      </c>
      <c r="D112" s="22">
        <v>9930.8</v>
      </c>
      <c r="E112" s="22">
        <v>1060</v>
      </c>
      <c r="F112" s="22">
        <v>6904.2</v>
      </c>
      <c r="G112" s="22"/>
      <c r="H112" s="22">
        <v>570</v>
      </c>
      <c r="I112" s="22"/>
      <c r="J112" s="22"/>
      <c r="K112" s="200">
        <v>18465</v>
      </c>
      <c r="L112" s="190"/>
      <c r="M112" s="177"/>
      <c r="N112" s="173"/>
      <c r="O112" s="173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</row>
    <row r="113" spans="1:59" ht="12.75" hidden="1">
      <c r="A113" s="59"/>
      <c r="B113" s="76" t="s">
        <v>397</v>
      </c>
      <c r="C113" s="25">
        <v>37.8</v>
      </c>
      <c r="D113" s="22"/>
      <c r="E113" s="22"/>
      <c r="F113" s="22">
        <v>37.8</v>
      </c>
      <c r="G113" s="22"/>
      <c r="H113" s="22"/>
      <c r="I113" s="22"/>
      <c r="J113" s="22"/>
      <c r="K113" s="200">
        <v>37.8</v>
      </c>
      <c r="L113" s="190"/>
      <c r="M113" s="177"/>
      <c r="N113" s="173"/>
      <c r="O113" s="173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</row>
    <row r="114" spans="1:59" ht="18.75" customHeight="1" hidden="1">
      <c r="A114" s="59" t="s">
        <v>497</v>
      </c>
      <c r="B114" s="21" t="s">
        <v>496</v>
      </c>
      <c r="C114" s="25">
        <v>0</v>
      </c>
      <c r="D114" s="22"/>
      <c r="E114" s="22"/>
      <c r="F114" s="22"/>
      <c r="G114" s="22"/>
      <c r="H114" s="22"/>
      <c r="I114" s="22"/>
      <c r="J114" s="22"/>
      <c r="K114" s="200">
        <v>0</v>
      </c>
      <c r="L114" s="190"/>
      <c r="M114" s="177"/>
      <c r="N114" s="173"/>
      <c r="O114" s="173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</row>
    <row r="115" spans="1:59" ht="25.5" hidden="1">
      <c r="A115" s="199" t="s">
        <v>487</v>
      </c>
      <c r="B115" s="35" t="s">
        <v>108</v>
      </c>
      <c r="C115" s="25">
        <v>459.6</v>
      </c>
      <c r="D115" s="22"/>
      <c r="E115" s="22"/>
      <c r="F115" s="22">
        <v>459.6</v>
      </c>
      <c r="G115" s="22"/>
      <c r="H115" s="22"/>
      <c r="I115" s="22"/>
      <c r="J115" s="22"/>
      <c r="K115" s="200">
        <v>459.6</v>
      </c>
      <c r="L115" s="190"/>
      <c r="M115" s="177"/>
      <c r="N115" s="173"/>
      <c r="O115" s="173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</row>
    <row r="116" spans="1:59" ht="12.75" hidden="1">
      <c r="A116" s="199"/>
      <c r="B116" s="35"/>
      <c r="C116" s="25">
        <v>0</v>
      </c>
      <c r="D116" s="22"/>
      <c r="E116" s="22"/>
      <c r="F116" s="22"/>
      <c r="G116" s="22"/>
      <c r="H116" s="22"/>
      <c r="I116" s="22"/>
      <c r="J116" s="22"/>
      <c r="K116" s="200">
        <v>0</v>
      </c>
      <c r="L116" s="190"/>
      <c r="M116" s="177"/>
      <c r="N116" s="173"/>
      <c r="O116" s="173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</row>
    <row r="117" spans="1:59" ht="12.75" hidden="1">
      <c r="A117" s="199" t="s">
        <v>488</v>
      </c>
      <c r="B117" s="18" t="s">
        <v>17</v>
      </c>
      <c r="C117" s="25">
        <v>65.9</v>
      </c>
      <c r="D117" s="22"/>
      <c r="E117" s="22"/>
      <c r="F117" s="22">
        <v>65.9</v>
      </c>
      <c r="G117" s="22"/>
      <c r="H117" s="22"/>
      <c r="I117" s="22"/>
      <c r="J117" s="22"/>
      <c r="K117" s="200">
        <v>65.9</v>
      </c>
      <c r="L117" s="190"/>
      <c r="M117" s="177"/>
      <c r="N117" s="173"/>
      <c r="O117" s="173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</row>
    <row r="118" spans="1:59" ht="12.75" hidden="1">
      <c r="A118" s="59" t="s">
        <v>509</v>
      </c>
      <c r="B118" s="21" t="s">
        <v>514</v>
      </c>
      <c r="C118" s="25">
        <v>0</v>
      </c>
      <c r="D118" s="22"/>
      <c r="E118" s="22"/>
      <c r="F118" s="22"/>
      <c r="G118" s="22"/>
      <c r="H118" s="22"/>
      <c r="I118" s="22"/>
      <c r="J118" s="22"/>
      <c r="K118" s="200">
        <v>0</v>
      </c>
      <c r="L118" s="190"/>
      <c r="M118" s="177">
        <v>0</v>
      </c>
      <c r="N118" s="173"/>
      <c r="O118" s="173">
        <v>0</v>
      </c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</row>
    <row r="119" spans="1:59" ht="25.5" hidden="1">
      <c r="A119" s="199" t="s">
        <v>416</v>
      </c>
      <c r="B119" s="21" t="s">
        <v>24</v>
      </c>
      <c r="C119" s="25">
        <v>0</v>
      </c>
      <c r="D119" s="22"/>
      <c r="E119" s="22"/>
      <c r="F119" s="22"/>
      <c r="G119" s="22"/>
      <c r="H119" s="22"/>
      <c r="I119" s="22"/>
      <c r="J119" s="22"/>
      <c r="K119" s="200">
        <v>0</v>
      </c>
      <c r="L119" s="190"/>
      <c r="M119" s="177">
        <v>0</v>
      </c>
      <c r="N119" s="173"/>
      <c r="O119" s="173">
        <v>0</v>
      </c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</row>
    <row r="120" spans="1:59" s="19" customFormat="1" ht="25.5" hidden="1">
      <c r="A120" s="55"/>
      <c r="B120" s="50" t="s">
        <v>318</v>
      </c>
      <c r="C120" s="39">
        <v>5003.9</v>
      </c>
      <c r="D120" s="39">
        <v>0</v>
      </c>
      <c r="E120" s="39">
        <v>0</v>
      </c>
      <c r="F120" s="39">
        <v>2446.9</v>
      </c>
      <c r="G120" s="24">
        <v>2557</v>
      </c>
      <c r="H120" s="24"/>
      <c r="I120" s="24"/>
      <c r="J120" s="24"/>
      <c r="K120" s="202">
        <v>5003.9</v>
      </c>
      <c r="L120" s="190">
        <v>4909.9</v>
      </c>
      <c r="M120" s="177">
        <v>94</v>
      </c>
      <c r="N120" s="173">
        <v>0</v>
      </c>
      <c r="O120" s="173">
        <v>0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</row>
    <row r="121" spans="1:59" ht="12.75" hidden="1">
      <c r="A121" s="59" t="s">
        <v>235</v>
      </c>
      <c r="B121" s="164" t="s">
        <v>236</v>
      </c>
      <c r="C121" s="25">
        <v>0</v>
      </c>
      <c r="D121" s="77"/>
      <c r="E121" s="77"/>
      <c r="F121" s="78"/>
      <c r="G121" s="22"/>
      <c r="H121" s="22"/>
      <c r="I121" s="22"/>
      <c r="J121" s="22"/>
      <c r="K121" s="200">
        <v>0</v>
      </c>
      <c r="L121" s="190"/>
      <c r="M121" s="177"/>
      <c r="N121" s="173"/>
      <c r="O121" s="173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</row>
    <row r="122" spans="1:59" ht="12.75" hidden="1">
      <c r="A122" s="199" t="s">
        <v>398</v>
      </c>
      <c r="B122" s="76" t="s">
        <v>16</v>
      </c>
      <c r="C122" s="25">
        <v>3857</v>
      </c>
      <c r="D122" s="22"/>
      <c r="E122" s="22"/>
      <c r="F122" s="22">
        <v>1300</v>
      </c>
      <c r="G122" s="25">
        <v>2557</v>
      </c>
      <c r="H122" s="22"/>
      <c r="I122" s="22"/>
      <c r="J122" s="22"/>
      <c r="K122" s="200">
        <v>3857</v>
      </c>
      <c r="L122" s="190"/>
      <c r="M122" s="177"/>
      <c r="N122" s="173"/>
      <c r="O122" s="173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</row>
    <row r="123" spans="1:59" ht="11.25" customHeight="1" hidden="1">
      <c r="A123" s="59" t="s">
        <v>488</v>
      </c>
      <c r="B123" s="18" t="s">
        <v>17</v>
      </c>
      <c r="C123" s="25">
        <v>0</v>
      </c>
      <c r="D123" s="22"/>
      <c r="E123" s="22"/>
      <c r="F123" s="22"/>
      <c r="G123" s="22"/>
      <c r="H123" s="22"/>
      <c r="I123" s="22"/>
      <c r="J123" s="22"/>
      <c r="K123" s="200">
        <v>0</v>
      </c>
      <c r="L123" s="190"/>
      <c r="M123" s="177"/>
      <c r="N123" s="173"/>
      <c r="O123" s="173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</row>
    <row r="124" spans="1:59" ht="12.75" hidden="1">
      <c r="A124" s="199" t="s">
        <v>488</v>
      </c>
      <c r="B124" s="18" t="s">
        <v>17</v>
      </c>
      <c r="C124" s="25">
        <v>846.9</v>
      </c>
      <c r="D124" s="22"/>
      <c r="E124" s="22"/>
      <c r="F124" s="22">
        <v>846.9</v>
      </c>
      <c r="G124" s="22"/>
      <c r="H124" s="22"/>
      <c r="I124" s="22"/>
      <c r="J124" s="22"/>
      <c r="K124" s="200">
        <v>846.9</v>
      </c>
      <c r="L124" s="190"/>
      <c r="M124" s="177"/>
      <c r="N124" s="173"/>
      <c r="O124" s="173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</row>
    <row r="125" spans="1:59" ht="38.25" hidden="1">
      <c r="A125" s="199" t="s">
        <v>354</v>
      </c>
      <c r="B125" s="60" t="s">
        <v>457</v>
      </c>
      <c r="C125" s="25">
        <v>300</v>
      </c>
      <c r="D125" s="22"/>
      <c r="E125" s="22"/>
      <c r="F125" s="22">
        <v>300</v>
      </c>
      <c r="G125" s="22"/>
      <c r="H125" s="22"/>
      <c r="I125" s="22"/>
      <c r="J125" s="22"/>
      <c r="K125" s="200">
        <v>300</v>
      </c>
      <c r="L125" s="190"/>
      <c r="M125" s="177">
        <v>300</v>
      </c>
      <c r="N125" s="173"/>
      <c r="O125" s="173">
        <v>0</v>
      </c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</row>
    <row r="126" spans="1:59" ht="38.25" hidden="1">
      <c r="A126" s="199"/>
      <c r="B126" s="60" t="s">
        <v>355</v>
      </c>
      <c r="C126" s="25">
        <v>300</v>
      </c>
      <c r="D126" s="22"/>
      <c r="E126" s="22"/>
      <c r="F126" s="22">
        <v>300</v>
      </c>
      <c r="G126" s="22"/>
      <c r="H126" s="22"/>
      <c r="I126" s="22"/>
      <c r="J126" s="22"/>
      <c r="K126" s="200">
        <v>300</v>
      </c>
      <c r="L126" s="190"/>
      <c r="M126" s="177"/>
      <c r="N126" s="173"/>
      <c r="O126" s="173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</row>
    <row r="127" spans="1:59" s="19" customFormat="1" ht="25.5" hidden="1">
      <c r="A127" s="58"/>
      <c r="B127" s="50" t="s">
        <v>546</v>
      </c>
      <c r="C127" s="39">
        <v>34814.4</v>
      </c>
      <c r="D127" s="39">
        <v>4913.7</v>
      </c>
      <c r="E127" s="39">
        <v>722.7</v>
      </c>
      <c r="F127" s="39">
        <v>29178</v>
      </c>
      <c r="G127" s="39">
        <v>0</v>
      </c>
      <c r="H127" s="39">
        <v>15</v>
      </c>
      <c r="I127" s="39">
        <v>0</v>
      </c>
      <c r="J127" s="39">
        <v>0</v>
      </c>
      <c r="K127" s="201">
        <v>34829.4</v>
      </c>
      <c r="L127" s="190">
        <v>35073.4</v>
      </c>
      <c r="M127" s="177">
        <v>-259</v>
      </c>
      <c r="N127" s="173">
        <v>15</v>
      </c>
      <c r="O127" s="173">
        <v>0</v>
      </c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</row>
    <row r="128" spans="1:59" ht="51" hidden="1">
      <c r="A128" s="199" t="s">
        <v>482</v>
      </c>
      <c r="B128" s="35" t="s">
        <v>51</v>
      </c>
      <c r="C128" s="25">
        <v>27608.2</v>
      </c>
      <c r="D128" s="22">
        <v>2537.8</v>
      </c>
      <c r="E128" s="22">
        <v>69.8</v>
      </c>
      <c r="F128" s="22">
        <v>25000.6</v>
      </c>
      <c r="G128" s="22"/>
      <c r="H128" s="22"/>
      <c r="I128" s="22"/>
      <c r="J128" s="22"/>
      <c r="K128" s="200">
        <v>27608.2</v>
      </c>
      <c r="L128" s="190"/>
      <c r="M128" s="177"/>
      <c r="N128" s="173"/>
      <c r="O128" s="173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</row>
    <row r="129" spans="1:59" ht="18.75" customHeight="1" hidden="1">
      <c r="A129" s="199" t="s">
        <v>489</v>
      </c>
      <c r="B129" s="76" t="s">
        <v>399</v>
      </c>
      <c r="C129" s="25">
        <v>6373</v>
      </c>
      <c r="D129" s="22">
        <v>1990.9</v>
      </c>
      <c r="E129" s="22">
        <v>618.1</v>
      </c>
      <c r="F129" s="22">
        <v>3764</v>
      </c>
      <c r="G129" s="22"/>
      <c r="H129" s="22"/>
      <c r="I129" s="22"/>
      <c r="J129" s="22"/>
      <c r="K129" s="200">
        <v>6373</v>
      </c>
      <c r="L129" s="190"/>
      <c r="M129" s="177"/>
      <c r="N129" s="173"/>
      <c r="O129" s="173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</row>
    <row r="130" spans="1:59" ht="63.75" hidden="1">
      <c r="A130" s="59" t="s">
        <v>497</v>
      </c>
      <c r="B130" s="21" t="s">
        <v>496</v>
      </c>
      <c r="C130" s="25">
        <v>15.5</v>
      </c>
      <c r="D130" s="22"/>
      <c r="E130" s="22"/>
      <c r="F130" s="22">
        <v>15.5</v>
      </c>
      <c r="G130" s="22"/>
      <c r="H130" s="22"/>
      <c r="I130" s="22"/>
      <c r="J130" s="22"/>
      <c r="K130" s="200">
        <v>15.5</v>
      </c>
      <c r="L130" s="190"/>
      <c r="M130" s="177"/>
      <c r="N130" s="173"/>
      <c r="O130" s="173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</row>
    <row r="131" spans="1:59" ht="28.5" customHeight="1" hidden="1">
      <c r="A131" s="199" t="s">
        <v>400</v>
      </c>
      <c r="B131" s="60" t="s">
        <v>460</v>
      </c>
      <c r="C131" s="25">
        <v>817.7</v>
      </c>
      <c r="D131" s="22">
        <v>385</v>
      </c>
      <c r="E131" s="22">
        <v>34.8</v>
      </c>
      <c r="F131" s="22">
        <v>397.9</v>
      </c>
      <c r="G131" s="22"/>
      <c r="H131" s="22">
        <v>15</v>
      </c>
      <c r="I131" s="22"/>
      <c r="J131" s="22"/>
      <c r="K131" s="200">
        <v>832.7</v>
      </c>
      <c r="L131" s="190"/>
      <c r="M131" s="177"/>
      <c r="N131" s="173"/>
      <c r="O131" s="173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</row>
    <row r="132" spans="1:59" ht="25.5" customHeight="1" hidden="1">
      <c r="A132" s="199"/>
      <c r="B132" s="79" t="s">
        <v>41</v>
      </c>
      <c r="C132" s="39">
        <v>71096.1</v>
      </c>
      <c r="D132" s="22"/>
      <c r="E132" s="22"/>
      <c r="F132" s="24">
        <v>71096.1</v>
      </c>
      <c r="G132" s="22"/>
      <c r="H132" s="24">
        <v>168173.2</v>
      </c>
      <c r="I132" s="24">
        <v>123616</v>
      </c>
      <c r="J132" s="24">
        <v>0</v>
      </c>
      <c r="K132" s="202">
        <v>239269.3</v>
      </c>
      <c r="L132" s="190">
        <v>200</v>
      </c>
      <c r="M132" s="177">
        <v>70896.1</v>
      </c>
      <c r="N132" s="173">
        <v>89508.9</v>
      </c>
      <c r="O132" s="173">
        <v>78664.3</v>
      </c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</row>
    <row r="133" spans="1:59" ht="12.75" hidden="1">
      <c r="A133" s="199" t="s">
        <v>393</v>
      </c>
      <c r="B133" s="18" t="s">
        <v>20</v>
      </c>
      <c r="C133" s="25">
        <v>0</v>
      </c>
      <c r="D133" s="114"/>
      <c r="E133" s="114"/>
      <c r="F133" s="114"/>
      <c r="G133" s="22"/>
      <c r="H133" s="22">
        <v>17355.1</v>
      </c>
      <c r="I133" s="22">
        <v>17355.1</v>
      </c>
      <c r="J133" s="22"/>
      <c r="K133" s="200">
        <v>17355.1</v>
      </c>
      <c r="L133" s="190"/>
      <c r="M133" s="177"/>
      <c r="N133" s="173"/>
      <c r="O133" s="173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</row>
    <row r="134" spans="1:59" ht="108.75" customHeight="1" hidden="1">
      <c r="A134" s="199" t="s">
        <v>325</v>
      </c>
      <c r="B134" s="60" t="s">
        <v>30</v>
      </c>
      <c r="C134" s="25">
        <v>0</v>
      </c>
      <c r="D134" s="22"/>
      <c r="E134" s="22"/>
      <c r="F134" s="22"/>
      <c r="G134" s="22"/>
      <c r="H134" s="22">
        <v>7324.6</v>
      </c>
      <c r="I134" s="22">
        <v>7324.6</v>
      </c>
      <c r="J134" s="22"/>
      <c r="K134" s="200">
        <v>7324.6</v>
      </c>
      <c r="L134" s="190"/>
      <c r="M134" s="177"/>
      <c r="N134" s="173"/>
      <c r="O134" s="173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</row>
    <row r="135" spans="1:59" ht="25.5" hidden="1">
      <c r="A135" s="199" t="s">
        <v>501</v>
      </c>
      <c r="B135" s="60" t="s">
        <v>506</v>
      </c>
      <c r="C135" s="25">
        <v>0</v>
      </c>
      <c r="D135" s="22"/>
      <c r="E135" s="22"/>
      <c r="F135" s="22"/>
      <c r="G135" s="22"/>
      <c r="H135" s="22">
        <v>44484.3</v>
      </c>
      <c r="I135" s="22">
        <v>44484.3</v>
      </c>
      <c r="J135" s="22"/>
      <c r="K135" s="200">
        <v>44484.3</v>
      </c>
      <c r="L135" s="190"/>
      <c r="M135" s="177"/>
      <c r="N135" s="173"/>
      <c r="O135" s="173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</row>
    <row r="136" spans="1:59" ht="25.5" hidden="1">
      <c r="A136" s="199" t="s">
        <v>326</v>
      </c>
      <c r="B136" s="60" t="s">
        <v>327</v>
      </c>
      <c r="C136" s="25">
        <v>0</v>
      </c>
      <c r="D136" s="22"/>
      <c r="E136" s="22"/>
      <c r="F136" s="22"/>
      <c r="G136" s="22"/>
      <c r="H136" s="22">
        <v>0</v>
      </c>
      <c r="I136" s="22">
        <v>0</v>
      </c>
      <c r="J136" s="22"/>
      <c r="K136" s="200">
        <v>0</v>
      </c>
      <c r="L136" s="190"/>
      <c r="M136" s="177"/>
      <c r="N136" s="173"/>
      <c r="O136" s="173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</row>
    <row r="137" spans="1:59" ht="12.75" hidden="1">
      <c r="A137" s="199" t="s">
        <v>330</v>
      </c>
      <c r="B137" s="60" t="s">
        <v>231</v>
      </c>
      <c r="C137" s="25">
        <v>0</v>
      </c>
      <c r="D137" s="22"/>
      <c r="E137" s="22"/>
      <c r="F137" s="22"/>
      <c r="G137" s="22"/>
      <c r="H137" s="22">
        <v>25000</v>
      </c>
      <c r="I137" s="22">
        <v>25000</v>
      </c>
      <c r="J137" s="22"/>
      <c r="K137" s="200">
        <v>25000</v>
      </c>
      <c r="L137" s="190"/>
      <c r="M137" s="177"/>
      <c r="N137" s="173"/>
      <c r="O137" s="173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</row>
    <row r="138" spans="1:59" ht="42.75" customHeight="1" hidden="1">
      <c r="A138" s="199" t="s">
        <v>502</v>
      </c>
      <c r="B138" s="60" t="s">
        <v>505</v>
      </c>
      <c r="C138" s="25">
        <v>69662.5</v>
      </c>
      <c r="D138" s="22"/>
      <c r="E138" s="22"/>
      <c r="F138" s="22">
        <v>69662.5</v>
      </c>
      <c r="G138" s="22"/>
      <c r="H138" s="22">
        <v>12966.9</v>
      </c>
      <c r="I138" s="22">
        <v>12966.9</v>
      </c>
      <c r="J138" s="22"/>
      <c r="K138" s="200">
        <v>82629.4</v>
      </c>
      <c r="L138" s="190"/>
      <c r="M138" s="177"/>
      <c r="N138" s="173"/>
      <c r="O138" s="173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</row>
    <row r="139" spans="1:59" ht="12.75" hidden="1">
      <c r="A139" s="59" t="s">
        <v>332</v>
      </c>
      <c r="B139" s="18" t="s">
        <v>333</v>
      </c>
      <c r="C139" s="25">
        <v>0</v>
      </c>
      <c r="D139" s="22"/>
      <c r="E139" s="22"/>
      <c r="F139" s="22"/>
      <c r="G139" s="22"/>
      <c r="H139" s="22">
        <v>16305.1</v>
      </c>
      <c r="I139" s="22">
        <v>16305.1</v>
      </c>
      <c r="J139" s="22"/>
      <c r="K139" s="200">
        <v>16305.1</v>
      </c>
      <c r="L139" s="190"/>
      <c r="M139" s="177"/>
      <c r="N139" s="173"/>
      <c r="O139" s="173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</row>
    <row r="140" spans="1:59" ht="38.25" hidden="1">
      <c r="A140" s="199" t="s">
        <v>491</v>
      </c>
      <c r="B140" s="18" t="s">
        <v>23</v>
      </c>
      <c r="C140" s="25">
        <v>0</v>
      </c>
      <c r="D140" s="22"/>
      <c r="E140" s="22"/>
      <c r="F140" s="22"/>
      <c r="G140" s="22"/>
      <c r="H140" s="22">
        <v>180</v>
      </c>
      <c r="I140" s="22">
        <v>180</v>
      </c>
      <c r="J140" s="22"/>
      <c r="K140" s="200">
        <v>180</v>
      </c>
      <c r="L140" s="190"/>
      <c r="M140" s="177"/>
      <c r="N140" s="173"/>
      <c r="O140" s="173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</row>
    <row r="141" spans="1:59" ht="25.5" hidden="1">
      <c r="A141" s="199" t="s">
        <v>383</v>
      </c>
      <c r="B141" s="20" t="s">
        <v>384</v>
      </c>
      <c r="C141" s="25">
        <v>1433.6</v>
      </c>
      <c r="D141" s="22"/>
      <c r="E141" s="22"/>
      <c r="F141" s="22">
        <v>1433.6</v>
      </c>
      <c r="G141" s="22"/>
      <c r="H141" s="22"/>
      <c r="I141" s="22"/>
      <c r="J141" s="22"/>
      <c r="K141" s="200">
        <v>1433.6</v>
      </c>
      <c r="L141" s="190"/>
      <c r="M141" s="177"/>
      <c r="N141" s="173"/>
      <c r="O141" s="173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</row>
    <row r="142" spans="1:59" ht="38.25" hidden="1">
      <c r="A142" s="199" t="s">
        <v>167</v>
      </c>
      <c r="B142" s="21" t="s">
        <v>35</v>
      </c>
      <c r="C142" s="25"/>
      <c r="D142" s="22"/>
      <c r="E142" s="22"/>
      <c r="F142" s="22"/>
      <c r="G142" s="22"/>
      <c r="H142" s="22">
        <v>44557.2</v>
      </c>
      <c r="I142" s="22"/>
      <c r="J142" s="22"/>
      <c r="K142" s="200">
        <v>44557.2</v>
      </c>
      <c r="L142" s="190"/>
      <c r="M142" s="177"/>
      <c r="N142" s="173"/>
      <c r="O142" s="173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</row>
    <row r="143" spans="1:59" ht="25.5" hidden="1">
      <c r="A143" s="59" t="s">
        <v>347</v>
      </c>
      <c r="B143" s="18" t="s">
        <v>348</v>
      </c>
      <c r="C143" s="25">
        <v>0</v>
      </c>
      <c r="D143" s="22"/>
      <c r="E143" s="22"/>
      <c r="F143" s="22"/>
      <c r="G143" s="22"/>
      <c r="H143" s="22">
        <v>0</v>
      </c>
      <c r="I143" s="22"/>
      <c r="J143" s="22"/>
      <c r="K143" s="200">
        <v>0</v>
      </c>
      <c r="L143" s="190"/>
      <c r="M143" s="177">
        <v>0</v>
      </c>
      <c r="N143" s="173"/>
      <c r="O143" s="173">
        <v>0</v>
      </c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</row>
    <row r="144" spans="1:59" ht="12.75" hidden="1">
      <c r="A144" s="199"/>
      <c r="B144" s="79" t="s">
        <v>414</v>
      </c>
      <c r="C144" s="25"/>
      <c r="D144" s="22"/>
      <c r="E144" s="22"/>
      <c r="F144" s="22"/>
      <c r="G144" s="22"/>
      <c r="H144" s="24">
        <v>0</v>
      </c>
      <c r="I144" s="24">
        <v>0</v>
      </c>
      <c r="J144" s="24"/>
      <c r="K144" s="202">
        <v>0</v>
      </c>
      <c r="L144" s="190"/>
      <c r="M144" s="177">
        <v>0</v>
      </c>
      <c r="N144" s="173"/>
      <c r="O144" s="173">
        <v>0</v>
      </c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</row>
    <row r="145" spans="1:59" ht="12.75" hidden="1">
      <c r="A145" s="199" t="s">
        <v>393</v>
      </c>
      <c r="B145" s="18" t="s">
        <v>20</v>
      </c>
      <c r="C145" s="25">
        <v>0</v>
      </c>
      <c r="D145" s="22"/>
      <c r="E145" s="22"/>
      <c r="F145" s="22"/>
      <c r="G145" s="22"/>
      <c r="H145" s="22">
        <v>0</v>
      </c>
      <c r="I145" s="22">
        <v>0</v>
      </c>
      <c r="J145" s="22"/>
      <c r="K145" s="200">
        <v>0</v>
      </c>
      <c r="L145" s="190"/>
      <c r="M145" s="177">
        <v>0</v>
      </c>
      <c r="N145" s="173"/>
      <c r="O145" s="173">
        <v>0</v>
      </c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</row>
    <row r="146" spans="1:59" s="19" customFormat="1" ht="38.25" hidden="1">
      <c r="A146" s="55"/>
      <c r="B146" s="51" t="s">
        <v>461</v>
      </c>
      <c r="C146" s="39">
        <v>3250</v>
      </c>
      <c r="D146" s="113">
        <v>0</v>
      </c>
      <c r="E146" s="113">
        <v>0</v>
      </c>
      <c r="F146" s="39">
        <v>3250</v>
      </c>
      <c r="G146" s="115">
        <v>0</v>
      </c>
      <c r="H146" s="24"/>
      <c r="I146" s="24"/>
      <c r="J146" s="24"/>
      <c r="K146" s="202">
        <v>3250</v>
      </c>
      <c r="L146" s="190">
        <v>1040</v>
      </c>
      <c r="M146" s="177">
        <v>2210</v>
      </c>
      <c r="N146" s="173">
        <v>0</v>
      </c>
      <c r="O146" s="173">
        <v>0</v>
      </c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</row>
    <row r="147" spans="1:59" ht="25.5" hidden="1">
      <c r="A147" s="199" t="s">
        <v>500</v>
      </c>
      <c r="B147" s="20" t="s">
        <v>342</v>
      </c>
      <c r="C147" s="25">
        <v>1060</v>
      </c>
      <c r="D147" s="114"/>
      <c r="E147" s="114"/>
      <c r="F147" s="22">
        <v>1060</v>
      </c>
      <c r="G147" s="114"/>
      <c r="H147" s="22"/>
      <c r="I147" s="22"/>
      <c r="J147" s="22"/>
      <c r="K147" s="200">
        <v>1060</v>
      </c>
      <c r="L147" s="190"/>
      <c r="M147" s="177"/>
      <c r="N147" s="173"/>
      <c r="O147" s="173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</row>
    <row r="148" spans="1:59" ht="38.25" hidden="1">
      <c r="A148" s="59" t="s">
        <v>354</v>
      </c>
      <c r="B148" s="60" t="s">
        <v>457</v>
      </c>
      <c r="C148" s="25">
        <v>2190</v>
      </c>
      <c r="D148" s="114"/>
      <c r="E148" s="114"/>
      <c r="F148" s="22">
        <v>2190</v>
      </c>
      <c r="G148" s="114"/>
      <c r="H148" s="22"/>
      <c r="I148" s="22"/>
      <c r="J148" s="22"/>
      <c r="K148" s="200">
        <v>2190</v>
      </c>
      <c r="L148" s="190"/>
      <c r="M148" s="177">
        <v>2190</v>
      </c>
      <c r="N148" s="173"/>
      <c r="O148" s="173">
        <v>0</v>
      </c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</row>
    <row r="149" spans="1:59" ht="39" customHeight="1" hidden="1">
      <c r="A149" s="59"/>
      <c r="B149" s="60" t="s">
        <v>95</v>
      </c>
      <c r="C149" s="25">
        <v>2190</v>
      </c>
      <c r="D149" s="114"/>
      <c r="E149" s="114"/>
      <c r="F149" s="22">
        <v>2190</v>
      </c>
      <c r="G149" s="114"/>
      <c r="H149" s="22"/>
      <c r="I149" s="22"/>
      <c r="J149" s="22"/>
      <c r="K149" s="200">
        <v>2190</v>
      </c>
      <c r="L149" s="190"/>
      <c r="M149" s="177">
        <v>2190</v>
      </c>
      <c r="N149" s="173"/>
      <c r="O149" s="173">
        <v>0</v>
      </c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</row>
    <row r="150" spans="1:59" ht="12.75" hidden="1">
      <c r="A150" s="59" t="s">
        <v>419</v>
      </c>
      <c r="B150" s="60" t="s">
        <v>54</v>
      </c>
      <c r="C150" s="25">
        <v>0</v>
      </c>
      <c r="D150" s="114"/>
      <c r="E150" s="114"/>
      <c r="F150" s="22">
        <v>0</v>
      </c>
      <c r="G150" s="114"/>
      <c r="H150" s="22"/>
      <c r="I150" s="22"/>
      <c r="J150" s="22"/>
      <c r="K150" s="200">
        <v>0</v>
      </c>
      <c r="L150" s="190"/>
      <c r="M150" s="177"/>
      <c r="N150" s="173"/>
      <c r="O150" s="173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</row>
    <row r="151" spans="1:59" s="19" customFormat="1" ht="12.75" hidden="1">
      <c r="A151" s="55"/>
      <c r="B151" s="51" t="s">
        <v>44</v>
      </c>
      <c r="C151" s="39">
        <v>250</v>
      </c>
      <c r="D151" s="113">
        <v>0</v>
      </c>
      <c r="E151" s="113">
        <v>0</v>
      </c>
      <c r="F151" s="39">
        <v>250</v>
      </c>
      <c r="G151" s="113">
        <v>0</v>
      </c>
      <c r="H151" s="24">
        <v>0</v>
      </c>
      <c r="I151" s="24"/>
      <c r="J151" s="24"/>
      <c r="K151" s="202">
        <v>250</v>
      </c>
      <c r="L151" s="190">
        <v>250</v>
      </c>
      <c r="M151" s="177">
        <v>0</v>
      </c>
      <c r="N151" s="173">
        <v>0</v>
      </c>
      <c r="O151" s="173">
        <v>0</v>
      </c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</row>
    <row r="152" spans="1:59" s="19" customFormat="1" ht="25.5" hidden="1">
      <c r="A152" s="59" t="s">
        <v>416</v>
      </c>
      <c r="B152" s="21" t="s">
        <v>24</v>
      </c>
      <c r="C152" s="25">
        <v>50</v>
      </c>
      <c r="D152" s="113"/>
      <c r="E152" s="113"/>
      <c r="F152" s="25">
        <v>50</v>
      </c>
      <c r="G152" s="113"/>
      <c r="H152" s="24"/>
      <c r="I152" s="24"/>
      <c r="J152" s="24"/>
      <c r="K152" s="200">
        <v>50</v>
      </c>
      <c r="L152" s="190"/>
      <c r="M152" s="177"/>
      <c r="N152" s="173"/>
      <c r="O152" s="173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</row>
    <row r="153" spans="1:59" s="19" customFormat="1" ht="12.75" hidden="1">
      <c r="A153" s="59" t="s">
        <v>490</v>
      </c>
      <c r="B153" s="21" t="s">
        <v>25</v>
      </c>
      <c r="C153" s="25">
        <v>200</v>
      </c>
      <c r="D153" s="114"/>
      <c r="E153" s="114"/>
      <c r="F153" s="22">
        <v>200</v>
      </c>
      <c r="G153" s="114"/>
      <c r="H153" s="22"/>
      <c r="I153" s="22"/>
      <c r="J153" s="22"/>
      <c r="K153" s="200">
        <v>200</v>
      </c>
      <c r="L153" s="190"/>
      <c r="M153" s="177"/>
      <c r="N153" s="173"/>
      <c r="O153" s="173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</row>
    <row r="154" spans="1:59" s="19" customFormat="1" ht="38.25" hidden="1">
      <c r="A154" s="199" t="s">
        <v>491</v>
      </c>
      <c r="B154" s="18" t="s">
        <v>23</v>
      </c>
      <c r="C154" s="25">
        <v>0</v>
      </c>
      <c r="D154" s="114"/>
      <c r="E154" s="114"/>
      <c r="F154" s="22"/>
      <c r="G154" s="22"/>
      <c r="H154" s="22">
        <v>0</v>
      </c>
      <c r="I154" s="22"/>
      <c r="J154" s="22"/>
      <c r="K154" s="200">
        <v>0</v>
      </c>
      <c r="L154" s="190"/>
      <c r="M154" s="177"/>
      <c r="N154" s="173"/>
      <c r="O154" s="173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</row>
    <row r="155" spans="1:59" s="19" customFormat="1" ht="38.25" hidden="1">
      <c r="A155" s="59"/>
      <c r="B155" s="48" t="s">
        <v>201</v>
      </c>
      <c r="C155" s="39">
        <v>0</v>
      </c>
      <c r="D155" s="113">
        <v>0</v>
      </c>
      <c r="E155" s="113">
        <v>0</v>
      </c>
      <c r="F155" s="39">
        <v>0</v>
      </c>
      <c r="G155" s="22"/>
      <c r="H155" s="22"/>
      <c r="I155" s="22"/>
      <c r="J155" s="22"/>
      <c r="K155" s="202">
        <v>0</v>
      </c>
      <c r="L155" s="190">
        <v>75</v>
      </c>
      <c r="M155" s="177">
        <v>-75</v>
      </c>
      <c r="N155" s="173">
        <v>0</v>
      </c>
      <c r="O155" s="173">
        <v>0</v>
      </c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</row>
    <row r="156" spans="1:59" ht="12.75" customHeight="1" hidden="1">
      <c r="A156" s="59" t="s">
        <v>509</v>
      </c>
      <c r="B156" s="21" t="s">
        <v>514</v>
      </c>
      <c r="C156" s="25">
        <v>0</v>
      </c>
      <c r="D156" s="25"/>
      <c r="E156" s="25"/>
      <c r="F156" s="25">
        <v>0</v>
      </c>
      <c r="G156" s="22"/>
      <c r="H156" s="22"/>
      <c r="I156" s="22"/>
      <c r="J156" s="22"/>
      <c r="K156" s="200">
        <v>0</v>
      </c>
      <c r="L156" s="190"/>
      <c r="M156" s="177">
        <v>0</v>
      </c>
      <c r="N156" s="173"/>
      <c r="O156" s="173">
        <v>0</v>
      </c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</row>
    <row r="157" spans="1:59" s="19" customFormat="1" ht="25.5" hidden="1">
      <c r="A157" s="199" t="s">
        <v>416</v>
      </c>
      <c r="B157" s="21" t="s">
        <v>24</v>
      </c>
      <c r="C157" s="25">
        <v>0</v>
      </c>
      <c r="D157" s="22"/>
      <c r="E157" s="22"/>
      <c r="F157" s="22"/>
      <c r="G157" s="22"/>
      <c r="H157" s="22"/>
      <c r="I157" s="22"/>
      <c r="J157" s="22"/>
      <c r="K157" s="200">
        <v>0</v>
      </c>
      <c r="L157" s="190"/>
      <c r="M157" s="177"/>
      <c r="N157" s="173"/>
      <c r="O157" s="173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</row>
    <row r="158" spans="1:59" s="19" customFormat="1" ht="25.5" hidden="1">
      <c r="A158" s="59"/>
      <c r="B158" s="48" t="s">
        <v>200</v>
      </c>
      <c r="C158" s="39">
        <v>200</v>
      </c>
      <c r="D158" s="113">
        <v>0</v>
      </c>
      <c r="E158" s="113">
        <v>0</v>
      </c>
      <c r="F158" s="39">
        <v>200</v>
      </c>
      <c r="G158" s="22"/>
      <c r="H158" s="22"/>
      <c r="I158" s="22"/>
      <c r="J158" s="22"/>
      <c r="K158" s="202">
        <v>200</v>
      </c>
      <c r="L158" s="190">
        <v>50</v>
      </c>
      <c r="M158" s="177">
        <v>150</v>
      </c>
      <c r="N158" s="173">
        <v>0</v>
      </c>
      <c r="O158" s="173">
        <v>0</v>
      </c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</row>
    <row r="159" spans="1:59" ht="12.75" customHeight="1" hidden="1">
      <c r="A159" s="59" t="s">
        <v>509</v>
      </c>
      <c r="B159" s="21" t="s">
        <v>514</v>
      </c>
      <c r="C159" s="25">
        <v>0</v>
      </c>
      <c r="D159" s="25"/>
      <c r="E159" s="25"/>
      <c r="F159" s="25">
        <v>0</v>
      </c>
      <c r="G159" s="22"/>
      <c r="H159" s="22"/>
      <c r="I159" s="22"/>
      <c r="J159" s="22"/>
      <c r="K159" s="200">
        <v>0</v>
      </c>
      <c r="L159" s="190"/>
      <c r="M159" s="177">
        <v>0</v>
      </c>
      <c r="N159" s="173"/>
      <c r="O159" s="173">
        <v>0</v>
      </c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</row>
    <row r="160" spans="1:59" s="19" customFormat="1" ht="25.5" hidden="1">
      <c r="A160" s="199" t="s">
        <v>416</v>
      </c>
      <c r="B160" s="21" t="s">
        <v>24</v>
      </c>
      <c r="C160" s="25">
        <v>200</v>
      </c>
      <c r="D160" s="22"/>
      <c r="E160" s="22"/>
      <c r="F160" s="22">
        <v>200</v>
      </c>
      <c r="G160" s="22"/>
      <c r="H160" s="22"/>
      <c r="I160" s="22"/>
      <c r="J160" s="22"/>
      <c r="K160" s="200">
        <v>200</v>
      </c>
      <c r="L160" s="190"/>
      <c r="M160" s="177"/>
      <c r="N160" s="173"/>
      <c r="O160" s="173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</row>
    <row r="161" spans="1:59" s="19" customFormat="1" ht="12.75" hidden="1">
      <c r="A161" s="199" t="s">
        <v>515</v>
      </c>
      <c r="B161" s="21" t="s">
        <v>516</v>
      </c>
      <c r="C161" s="25">
        <v>0</v>
      </c>
      <c r="D161" s="22"/>
      <c r="E161" s="22"/>
      <c r="F161" s="22">
        <v>0</v>
      </c>
      <c r="G161" s="22"/>
      <c r="H161" s="22"/>
      <c r="I161" s="22"/>
      <c r="J161" s="22"/>
      <c r="K161" s="200">
        <v>0</v>
      </c>
      <c r="L161" s="190"/>
      <c r="M161" s="177">
        <v>0</v>
      </c>
      <c r="N161" s="173"/>
      <c r="O161" s="173">
        <v>0</v>
      </c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</row>
    <row r="162" spans="1:59" s="19" customFormat="1" ht="12.75" hidden="1">
      <c r="A162" s="199"/>
      <c r="B162" s="48" t="s">
        <v>415</v>
      </c>
      <c r="C162" s="39">
        <v>0</v>
      </c>
      <c r="D162" s="24"/>
      <c r="E162" s="24"/>
      <c r="F162" s="24">
        <v>0</v>
      </c>
      <c r="G162" s="24"/>
      <c r="H162" s="24"/>
      <c r="I162" s="24"/>
      <c r="J162" s="24"/>
      <c r="K162" s="202">
        <v>0</v>
      </c>
      <c r="L162" s="190"/>
      <c r="M162" s="177">
        <v>0</v>
      </c>
      <c r="N162" s="173"/>
      <c r="O162" s="173">
        <v>0</v>
      </c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</row>
    <row r="163" spans="1:59" s="19" customFormat="1" ht="38.25" hidden="1">
      <c r="A163" s="59" t="s">
        <v>354</v>
      </c>
      <c r="B163" s="60" t="s">
        <v>448</v>
      </c>
      <c r="C163" s="25">
        <v>0</v>
      </c>
      <c r="D163" s="22"/>
      <c r="E163" s="22"/>
      <c r="F163" s="22">
        <v>0</v>
      </c>
      <c r="G163" s="22"/>
      <c r="H163" s="22"/>
      <c r="I163" s="22"/>
      <c r="J163" s="22"/>
      <c r="K163" s="200">
        <v>0</v>
      </c>
      <c r="L163" s="190"/>
      <c r="M163" s="177">
        <v>0</v>
      </c>
      <c r="N163" s="173"/>
      <c r="O163" s="173">
        <v>0</v>
      </c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</row>
    <row r="164" spans="1:59" s="19" customFormat="1" ht="25.5" hidden="1">
      <c r="A164" s="59"/>
      <c r="B164" s="60" t="s">
        <v>449</v>
      </c>
      <c r="C164" s="25">
        <v>0</v>
      </c>
      <c r="D164" s="22"/>
      <c r="E164" s="22"/>
      <c r="F164" s="22">
        <v>0</v>
      </c>
      <c r="G164" s="22"/>
      <c r="H164" s="22"/>
      <c r="I164" s="22"/>
      <c r="J164" s="22"/>
      <c r="K164" s="200">
        <v>0</v>
      </c>
      <c r="L164" s="190"/>
      <c r="M164" s="177">
        <v>0</v>
      </c>
      <c r="N164" s="173"/>
      <c r="O164" s="173">
        <v>0</v>
      </c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</row>
    <row r="165" spans="1:59" s="19" customFormat="1" ht="25.5" hidden="1">
      <c r="A165" s="59"/>
      <c r="B165" s="23" t="s">
        <v>481</v>
      </c>
      <c r="C165" s="39">
        <v>0</v>
      </c>
      <c r="D165" s="113">
        <v>0</v>
      </c>
      <c r="E165" s="113">
        <v>0</v>
      </c>
      <c r="F165" s="39">
        <v>0</v>
      </c>
      <c r="G165" s="113">
        <v>0</v>
      </c>
      <c r="H165" s="113">
        <v>0</v>
      </c>
      <c r="I165" s="113">
        <v>0</v>
      </c>
      <c r="J165" s="24"/>
      <c r="K165" s="202">
        <v>0</v>
      </c>
      <c r="L165" s="190"/>
      <c r="M165" s="177">
        <v>0</v>
      </c>
      <c r="N165" s="173"/>
      <c r="O165" s="173">
        <v>0</v>
      </c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</row>
    <row r="166" spans="1:59" s="19" customFormat="1" ht="25.5" hidden="1">
      <c r="A166" s="199" t="s">
        <v>416</v>
      </c>
      <c r="B166" s="21" t="s">
        <v>24</v>
      </c>
      <c r="C166" s="25">
        <v>0</v>
      </c>
      <c r="D166" s="114"/>
      <c r="E166" s="114"/>
      <c r="F166" s="22">
        <v>0</v>
      </c>
      <c r="G166" s="114"/>
      <c r="H166" s="114"/>
      <c r="I166" s="114"/>
      <c r="J166" s="22"/>
      <c r="K166" s="200">
        <v>0</v>
      </c>
      <c r="L166" s="190"/>
      <c r="M166" s="177">
        <v>0</v>
      </c>
      <c r="N166" s="173"/>
      <c r="O166" s="173">
        <v>0</v>
      </c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</row>
    <row r="167" spans="1:59" s="19" customFormat="1" ht="26.25" customHeight="1" hidden="1">
      <c r="A167" s="199"/>
      <c r="B167" s="48" t="s">
        <v>199</v>
      </c>
      <c r="C167" s="39">
        <v>3495</v>
      </c>
      <c r="D167" s="113">
        <v>0</v>
      </c>
      <c r="E167" s="113">
        <v>0</v>
      </c>
      <c r="F167" s="39">
        <v>3495</v>
      </c>
      <c r="G167" s="113">
        <v>0</v>
      </c>
      <c r="H167" s="113">
        <v>0</v>
      </c>
      <c r="I167" s="113">
        <v>0</v>
      </c>
      <c r="J167" s="24"/>
      <c r="K167" s="202">
        <v>3495</v>
      </c>
      <c r="L167" s="190">
        <v>7070</v>
      </c>
      <c r="M167" s="177">
        <v>-3575</v>
      </c>
      <c r="N167" s="173">
        <v>0</v>
      </c>
      <c r="O167" s="173">
        <v>0</v>
      </c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</row>
    <row r="168" spans="1:59" s="19" customFormat="1" ht="25.5" hidden="1">
      <c r="A168" s="59" t="s">
        <v>197</v>
      </c>
      <c r="B168" s="18" t="s">
        <v>198</v>
      </c>
      <c r="C168" s="25">
        <v>0</v>
      </c>
      <c r="D168" s="114"/>
      <c r="E168" s="114"/>
      <c r="F168" s="22">
        <v>0</v>
      </c>
      <c r="G168" s="22"/>
      <c r="H168" s="22"/>
      <c r="I168" s="22"/>
      <c r="J168" s="22"/>
      <c r="K168" s="200">
        <v>0</v>
      </c>
      <c r="L168" s="190"/>
      <c r="M168" s="177"/>
      <c r="N168" s="173"/>
      <c r="O168" s="173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</row>
    <row r="169" spans="1:59" s="19" customFormat="1" ht="12.75" hidden="1">
      <c r="A169" s="58"/>
      <c r="B169" s="23" t="s">
        <v>504</v>
      </c>
      <c r="C169" s="25">
        <v>0</v>
      </c>
      <c r="D169" s="115">
        <v>0</v>
      </c>
      <c r="E169" s="115">
        <v>0</v>
      </c>
      <c r="F169" s="24">
        <v>0</v>
      </c>
      <c r="G169" s="24"/>
      <c r="H169" s="24"/>
      <c r="I169" s="24"/>
      <c r="J169" s="24"/>
      <c r="K169" s="200">
        <v>0</v>
      </c>
      <c r="L169" s="190"/>
      <c r="M169" s="177"/>
      <c r="N169" s="173"/>
      <c r="O169" s="173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</row>
    <row r="170" spans="1:59" s="19" customFormat="1" ht="38.25" hidden="1">
      <c r="A170" s="59" t="s">
        <v>354</v>
      </c>
      <c r="B170" s="60" t="s">
        <v>434</v>
      </c>
      <c r="C170" s="25">
        <v>0</v>
      </c>
      <c r="D170" s="22"/>
      <c r="E170" s="22"/>
      <c r="F170" s="22">
        <v>0</v>
      </c>
      <c r="G170" s="22"/>
      <c r="H170" s="22"/>
      <c r="I170" s="22"/>
      <c r="J170" s="22"/>
      <c r="K170" s="200">
        <v>0</v>
      </c>
      <c r="L170" s="190"/>
      <c r="M170" s="177"/>
      <c r="N170" s="173"/>
      <c r="O170" s="173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</row>
    <row r="171" spans="1:59" s="19" customFormat="1" ht="24" customHeight="1" hidden="1">
      <c r="A171" s="59"/>
      <c r="B171" s="60" t="s">
        <v>447</v>
      </c>
      <c r="C171" s="25">
        <v>0</v>
      </c>
      <c r="D171" s="22"/>
      <c r="E171" s="22"/>
      <c r="F171" s="22">
        <v>0</v>
      </c>
      <c r="G171" s="22"/>
      <c r="H171" s="22"/>
      <c r="I171" s="22"/>
      <c r="J171" s="22"/>
      <c r="K171" s="200">
        <v>0</v>
      </c>
      <c r="L171" s="190"/>
      <c r="M171" s="177"/>
      <c r="N171" s="173"/>
      <c r="O171" s="173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</row>
    <row r="172" spans="1:59" s="19" customFormat="1" ht="25.5" hidden="1">
      <c r="A172" s="59" t="s">
        <v>416</v>
      </c>
      <c r="B172" s="21" t="s">
        <v>24</v>
      </c>
      <c r="C172" s="25">
        <v>300</v>
      </c>
      <c r="D172" s="22"/>
      <c r="E172" s="22"/>
      <c r="F172" s="22">
        <v>300</v>
      </c>
      <c r="G172" s="22"/>
      <c r="H172" s="22"/>
      <c r="I172" s="22"/>
      <c r="J172" s="22"/>
      <c r="K172" s="200">
        <v>300</v>
      </c>
      <c r="L172" s="190"/>
      <c r="M172" s="177"/>
      <c r="N172" s="173"/>
      <c r="O172" s="173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</row>
    <row r="173" spans="1:59" s="19" customFormat="1" ht="51" hidden="1">
      <c r="A173" s="59" t="s">
        <v>356</v>
      </c>
      <c r="B173" s="21" t="s">
        <v>42</v>
      </c>
      <c r="C173" s="25">
        <v>3195</v>
      </c>
      <c r="D173" s="22"/>
      <c r="E173" s="22"/>
      <c r="F173" s="22">
        <v>3195</v>
      </c>
      <c r="G173" s="22"/>
      <c r="H173" s="22"/>
      <c r="I173" s="22"/>
      <c r="J173" s="22"/>
      <c r="K173" s="200">
        <v>3195</v>
      </c>
      <c r="L173" s="190"/>
      <c r="M173" s="177"/>
      <c r="N173" s="173"/>
      <c r="O173" s="173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</row>
    <row r="174" spans="1:59" s="19" customFormat="1" ht="12.75">
      <c r="A174" s="55"/>
      <c r="B174" s="50" t="s">
        <v>503</v>
      </c>
      <c r="C174" s="39"/>
      <c r="D174" s="39"/>
      <c r="E174" s="39"/>
      <c r="F174" s="39"/>
      <c r="G174" s="39"/>
      <c r="H174" s="39"/>
      <c r="I174" s="39"/>
      <c r="J174" s="39"/>
      <c r="K174" s="201"/>
      <c r="L174" s="190">
        <v>832846.4</v>
      </c>
      <c r="M174" s="177">
        <v>120580.5</v>
      </c>
      <c r="N174" s="173">
        <v>203548.9</v>
      </c>
      <c r="O174" s="173">
        <v>587670.7</v>
      </c>
      <c r="P174" s="220">
        <v>588670.7</v>
      </c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</row>
    <row r="175" spans="1:15" s="19" customFormat="1" ht="25.5" hidden="1">
      <c r="A175" s="59" t="s">
        <v>111</v>
      </c>
      <c r="B175" s="18" t="s">
        <v>291</v>
      </c>
      <c r="C175" s="25">
        <v>0</v>
      </c>
      <c r="D175" s="25"/>
      <c r="E175" s="25"/>
      <c r="F175" s="25"/>
      <c r="G175" s="25"/>
      <c r="H175" s="25"/>
      <c r="I175" s="25"/>
      <c r="J175" s="25"/>
      <c r="K175" s="185">
        <v>0</v>
      </c>
      <c r="L175" s="193">
        <v>6898.7</v>
      </c>
      <c r="M175" s="177">
        <v>-6898.7</v>
      </c>
      <c r="N175" s="22"/>
      <c r="O175" s="173">
        <v>0</v>
      </c>
    </row>
    <row r="176" spans="1:59" ht="25.5" hidden="1">
      <c r="A176" s="199" t="s">
        <v>501</v>
      </c>
      <c r="B176" s="18" t="s">
        <v>506</v>
      </c>
      <c r="C176" s="25">
        <v>0</v>
      </c>
      <c r="D176" s="22"/>
      <c r="E176" s="22"/>
      <c r="F176" s="22"/>
      <c r="G176" s="22"/>
      <c r="H176" s="22">
        <v>0</v>
      </c>
      <c r="I176" s="22">
        <v>0</v>
      </c>
      <c r="J176" s="22"/>
      <c r="K176" s="200">
        <v>0</v>
      </c>
      <c r="L176" s="190"/>
      <c r="M176" s="177">
        <v>0</v>
      </c>
      <c r="N176" s="173"/>
      <c r="O176" s="173">
        <v>0</v>
      </c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</row>
    <row r="177" spans="1:59" ht="14.25" customHeight="1" hidden="1">
      <c r="A177" s="199" t="s">
        <v>325</v>
      </c>
      <c r="B177" s="60" t="s">
        <v>413</v>
      </c>
      <c r="C177" s="25">
        <v>0</v>
      </c>
      <c r="D177" s="22"/>
      <c r="E177" s="22"/>
      <c r="F177" s="22"/>
      <c r="G177" s="22"/>
      <c r="H177" s="22">
        <v>0</v>
      </c>
      <c r="I177" s="22"/>
      <c r="J177" s="22"/>
      <c r="K177" s="200">
        <v>0</v>
      </c>
      <c r="L177" s="190"/>
      <c r="M177" s="177">
        <v>0</v>
      </c>
      <c r="N177" s="173"/>
      <c r="O177" s="173">
        <v>0</v>
      </c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</row>
    <row r="178" spans="1:59" ht="12" customHeight="1" hidden="1">
      <c r="A178" s="199" t="s">
        <v>326</v>
      </c>
      <c r="B178" s="60" t="s">
        <v>327</v>
      </c>
      <c r="C178" s="25">
        <v>0</v>
      </c>
      <c r="D178" s="22"/>
      <c r="E178" s="22"/>
      <c r="F178" s="22"/>
      <c r="G178" s="22"/>
      <c r="H178" s="22">
        <v>0</v>
      </c>
      <c r="I178" s="22"/>
      <c r="J178" s="22"/>
      <c r="K178" s="200">
        <v>0</v>
      </c>
      <c r="L178" s="190"/>
      <c r="M178" s="177">
        <v>0</v>
      </c>
      <c r="N178" s="173"/>
      <c r="O178" s="173">
        <v>0</v>
      </c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</row>
    <row r="179" spans="1:59" ht="12" customHeight="1" hidden="1">
      <c r="A179" s="199" t="s">
        <v>330</v>
      </c>
      <c r="B179" s="18" t="s">
        <v>331</v>
      </c>
      <c r="C179" s="25">
        <v>0</v>
      </c>
      <c r="D179" s="22"/>
      <c r="E179" s="22"/>
      <c r="F179" s="22"/>
      <c r="G179" s="22"/>
      <c r="H179" s="22">
        <v>0</v>
      </c>
      <c r="I179" s="22">
        <v>0</v>
      </c>
      <c r="J179" s="22"/>
      <c r="K179" s="200">
        <v>0</v>
      </c>
      <c r="L179" s="190"/>
      <c r="M179" s="177">
        <v>0</v>
      </c>
      <c r="N179" s="173"/>
      <c r="O179" s="173">
        <v>0</v>
      </c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</row>
    <row r="180" spans="1:59" ht="38.25" hidden="1">
      <c r="A180" s="199" t="s">
        <v>491</v>
      </c>
      <c r="B180" s="18" t="s">
        <v>23</v>
      </c>
      <c r="C180" s="25">
        <v>0</v>
      </c>
      <c r="D180" s="22"/>
      <c r="E180" s="22"/>
      <c r="F180" s="22"/>
      <c r="G180" s="22"/>
      <c r="H180" s="22">
        <v>101217.3</v>
      </c>
      <c r="I180" s="22"/>
      <c r="J180" s="22"/>
      <c r="K180" s="200">
        <v>101217.3</v>
      </c>
      <c r="L180" s="190"/>
      <c r="M180" s="177">
        <v>0</v>
      </c>
      <c r="N180" s="173">
        <v>101217.3</v>
      </c>
      <c r="O180" s="173">
        <v>0</v>
      </c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</row>
    <row r="181" spans="1:59" ht="25.5" hidden="1">
      <c r="A181" s="199" t="s">
        <v>416</v>
      </c>
      <c r="B181" s="21" t="s">
        <v>24</v>
      </c>
      <c r="C181" s="25">
        <v>2957.4</v>
      </c>
      <c r="D181" s="22"/>
      <c r="E181" s="22"/>
      <c r="F181" s="22">
        <v>2957.4</v>
      </c>
      <c r="G181" s="22"/>
      <c r="H181" s="22">
        <v>0</v>
      </c>
      <c r="I181" s="22">
        <v>0</v>
      </c>
      <c r="J181" s="22"/>
      <c r="K181" s="200">
        <v>2957.4</v>
      </c>
      <c r="L181" s="190">
        <v>26138.6</v>
      </c>
      <c r="M181" s="177">
        <v>-23181.2</v>
      </c>
      <c r="N181" s="173">
        <v>1000</v>
      </c>
      <c r="O181" s="173">
        <v>-1000</v>
      </c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</row>
    <row r="182" spans="1:59" ht="12" customHeight="1" hidden="1">
      <c r="A182" s="199" t="s">
        <v>109</v>
      </c>
      <c r="B182" s="18" t="s">
        <v>110</v>
      </c>
      <c r="C182" s="116">
        <v>0</v>
      </c>
      <c r="D182" s="22"/>
      <c r="E182" s="22"/>
      <c r="F182" s="22"/>
      <c r="G182" s="22"/>
      <c r="H182" s="22">
        <v>0</v>
      </c>
      <c r="I182" s="22"/>
      <c r="J182" s="22"/>
      <c r="K182" s="200">
        <v>0</v>
      </c>
      <c r="L182" s="190"/>
      <c r="M182" s="177">
        <v>0</v>
      </c>
      <c r="N182" s="173"/>
      <c r="O182" s="173">
        <v>0</v>
      </c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</row>
    <row r="183" spans="1:59" ht="12.75" hidden="1">
      <c r="A183" s="59" t="s">
        <v>492</v>
      </c>
      <c r="B183" s="21" t="s">
        <v>26</v>
      </c>
      <c r="C183" s="25">
        <v>0.1</v>
      </c>
      <c r="D183" s="22"/>
      <c r="E183" s="22"/>
      <c r="F183" s="22">
        <v>0.1</v>
      </c>
      <c r="G183" s="22"/>
      <c r="H183" s="22"/>
      <c r="I183" s="22"/>
      <c r="J183" s="22"/>
      <c r="K183" s="200">
        <v>0.1</v>
      </c>
      <c r="L183" s="190">
        <v>0.1</v>
      </c>
      <c r="M183" s="177">
        <v>0</v>
      </c>
      <c r="N183" s="173"/>
      <c r="O183" s="173">
        <v>0</v>
      </c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</row>
    <row r="184" spans="1:59" ht="67.5" customHeight="1" hidden="1">
      <c r="A184" s="199" t="s">
        <v>157</v>
      </c>
      <c r="B184" s="21" t="s">
        <v>35</v>
      </c>
      <c r="C184" s="116">
        <v>0</v>
      </c>
      <c r="D184" s="22"/>
      <c r="E184" s="22"/>
      <c r="F184" s="22"/>
      <c r="G184" s="22"/>
      <c r="H184" s="22">
        <v>2019</v>
      </c>
      <c r="I184" s="22"/>
      <c r="J184" s="22"/>
      <c r="K184" s="200">
        <v>2019</v>
      </c>
      <c r="L184" s="190"/>
      <c r="M184" s="177">
        <v>0</v>
      </c>
      <c r="N184" s="173">
        <v>45870.7</v>
      </c>
      <c r="O184" s="173">
        <v>-43851.7</v>
      </c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</row>
    <row r="185" spans="1:59" ht="12.75" hidden="1">
      <c r="A185" s="199">
        <v>250102</v>
      </c>
      <c r="B185" s="35" t="s">
        <v>37</v>
      </c>
      <c r="C185" s="25">
        <v>885.4</v>
      </c>
      <c r="D185" s="22"/>
      <c r="E185" s="22"/>
      <c r="F185" s="22">
        <v>885.4</v>
      </c>
      <c r="G185" s="22"/>
      <c r="H185" s="22"/>
      <c r="I185" s="22"/>
      <c r="J185" s="22"/>
      <c r="K185" s="200">
        <v>885.4</v>
      </c>
      <c r="L185" s="190">
        <v>2250</v>
      </c>
      <c r="M185" s="177">
        <v>-1364.6</v>
      </c>
      <c r="N185" s="173"/>
      <c r="O185" s="173">
        <v>0</v>
      </c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</row>
    <row r="186" spans="1:59" ht="43.5" customHeight="1" hidden="1">
      <c r="A186" s="59" t="s">
        <v>493</v>
      </c>
      <c r="B186" s="46" t="s">
        <v>358</v>
      </c>
      <c r="C186" s="25">
        <v>0</v>
      </c>
      <c r="D186" s="22"/>
      <c r="E186" s="22"/>
      <c r="F186" s="22"/>
      <c r="G186" s="22"/>
      <c r="H186" s="22"/>
      <c r="I186" s="22"/>
      <c r="J186" s="22"/>
      <c r="K186" s="200">
        <v>0</v>
      </c>
      <c r="L186" s="190"/>
      <c r="M186" s="177">
        <v>0</v>
      </c>
      <c r="N186" s="173"/>
      <c r="O186" s="173">
        <v>0</v>
      </c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</row>
    <row r="187" spans="1:59" ht="30" customHeight="1" hidden="1">
      <c r="A187" s="59" t="s">
        <v>494</v>
      </c>
      <c r="B187" s="21" t="s">
        <v>45</v>
      </c>
      <c r="C187" s="25">
        <v>112897.8</v>
      </c>
      <c r="D187" s="22"/>
      <c r="E187" s="22"/>
      <c r="F187" s="22">
        <v>112897.8</v>
      </c>
      <c r="G187" s="22"/>
      <c r="H187" s="22"/>
      <c r="I187" s="22"/>
      <c r="J187" s="22"/>
      <c r="K187" s="200">
        <v>112897.8</v>
      </c>
      <c r="L187" s="190">
        <v>45024.6</v>
      </c>
      <c r="M187" s="177">
        <v>67873.2</v>
      </c>
      <c r="N187" s="173"/>
      <c r="O187" s="173">
        <v>0</v>
      </c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</row>
    <row r="188" spans="1:59" ht="25.5" hidden="1">
      <c r="A188" s="59" t="s">
        <v>345</v>
      </c>
      <c r="B188" s="18" t="s">
        <v>346</v>
      </c>
      <c r="C188" s="25">
        <v>0</v>
      </c>
      <c r="D188" s="22"/>
      <c r="E188" s="22"/>
      <c r="F188" s="22"/>
      <c r="G188" s="22"/>
      <c r="H188" s="22"/>
      <c r="I188" s="22"/>
      <c r="J188" s="22"/>
      <c r="K188" s="200">
        <v>0</v>
      </c>
      <c r="L188" s="190"/>
      <c r="M188" s="177">
        <v>0</v>
      </c>
      <c r="N188" s="173"/>
      <c r="O188" s="173">
        <v>0</v>
      </c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</row>
    <row r="189" spans="1:59" ht="67.5" customHeight="1" hidden="1">
      <c r="A189" s="59" t="s">
        <v>349</v>
      </c>
      <c r="B189" s="40" t="s">
        <v>417</v>
      </c>
      <c r="C189" s="25">
        <v>15160.6</v>
      </c>
      <c r="D189" s="22"/>
      <c r="E189" s="22"/>
      <c r="F189" s="22">
        <v>15160.6</v>
      </c>
      <c r="G189" s="22"/>
      <c r="H189" s="22"/>
      <c r="I189" s="22"/>
      <c r="J189" s="22"/>
      <c r="K189" s="200">
        <v>15160.6</v>
      </c>
      <c r="L189" s="190">
        <v>12460.6</v>
      </c>
      <c r="M189" s="177">
        <v>2700</v>
      </c>
      <c r="N189" s="173"/>
      <c r="O189" s="173">
        <v>0</v>
      </c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</row>
    <row r="190" spans="1:59" ht="102" hidden="1">
      <c r="A190" s="59" t="s">
        <v>353</v>
      </c>
      <c r="B190" s="40" t="s">
        <v>479</v>
      </c>
      <c r="C190" s="25">
        <v>0</v>
      </c>
      <c r="D190" s="22"/>
      <c r="E190" s="22"/>
      <c r="F190" s="22"/>
      <c r="G190" s="22"/>
      <c r="H190" s="22"/>
      <c r="I190" s="22"/>
      <c r="J190" s="22"/>
      <c r="K190" s="200">
        <v>0</v>
      </c>
      <c r="L190" s="190"/>
      <c r="M190" s="177">
        <v>0</v>
      </c>
      <c r="N190" s="173"/>
      <c r="O190" s="173">
        <v>0</v>
      </c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</row>
    <row r="191" spans="1:59" ht="51" hidden="1">
      <c r="A191" s="59" t="s">
        <v>552</v>
      </c>
      <c r="B191" s="105" t="s">
        <v>480</v>
      </c>
      <c r="C191" s="25">
        <v>0</v>
      </c>
      <c r="D191" s="22"/>
      <c r="E191" s="22"/>
      <c r="F191" s="22"/>
      <c r="G191" s="22"/>
      <c r="H191" s="22"/>
      <c r="I191" s="22"/>
      <c r="J191" s="22"/>
      <c r="K191" s="200">
        <v>0</v>
      </c>
      <c r="L191" s="190"/>
      <c r="M191" s="177">
        <v>0</v>
      </c>
      <c r="N191" s="173"/>
      <c r="O191" s="173">
        <v>0</v>
      </c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</row>
    <row r="192" spans="1:15" s="19" customFormat="1" ht="51" hidden="1">
      <c r="A192" s="59"/>
      <c r="B192" s="123" t="s">
        <v>90</v>
      </c>
      <c r="C192" s="25">
        <v>0</v>
      </c>
      <c r="D192" s="25"/>
      <c r="E192" s="25"/>
      <c r="F192" s="25"/>
      <c r="G192" s="25"/>
      <c r="H192" s="25"/>
      <c r="I192" s="25"/>
      <c r="J192" s="25"/>
      <c r="K192" s="185">
        <v>0</v>
      </c>
      <c r="L192" s="193"/>
      <c r="M192" s="177">
        <v>0</v>
      </c>
      <c r="N192" s="22"/>
      <c r="O192" s="173">
        <v>0</v>
      </c>
    </row>
    <row r="193" spans="1:15" s="233" customFormat="1" ht="12.75" hidden="1">
      <c r="A193" s="63">
        <v>250315</v>
      </c>
      <c r="B193" s="40" t="s">
        <v>462</v>
      </c>
      <c r="C193" s="25">
        <v>74695.9</v>
      </c>
      <c r="D193" s="39"/>
      <c r="E193" s="39"/>
      <c r="F193" s="22">
        <v>74695.9</v>
      </c>
      <c r="G193" s="39"/>
      <c r="H193" s="39"/>
      <c r="I193" s="39"/>
      <c r="J193" s="39"/>
      <c r="K193" s="185">
        <v>74695.9</v>
      </c>
      <c r="L193" s="229"/>
      <c r="M193" s="231"/>
      <c r="N193" s="228"/>
      <c r="O193" s="232"/>
    </row>
    <row r="194" spans="1:59" ht="60" customHeight="1" hidden="1">
      <c r="A194" s="59" t="s">
        <v>422</v>
      </c>
      <c r="B194" s="62" t="s">
        <v>230</v>
      </c>
      <c r="C194" s="25">
        <v>9944.3</v>
      </c>
      <c r="D194" s="22"/>
      <c r="E194" s="22"/>
      <c r="F194" s="25">
        <v>9944.3</v>
      </c>
      <c r="G194" s="22"/>
      <c r="H194" s="22"/>
      <c r="I194" s="22"/>
      <c r="J194" s="22"/>
      <c r="K194" s="200">
        <v>9944.3</v>
      </c>
      <c r="L194" s="190">
        <v>9944.3</v>
      </c>
      <c r="M194" s="177">
        <v>0</v>
      </c>
      <c r="N194" s="173"/>
      <c r="O194" s="173">
        <v>0</v>
      </c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</row>
    <row r="195" spans="1:59" ht="51" hidden="1">
      <c r="A195" s="59" t="s">
        <v>359</v>
      </c>
      <c r="B195" s="62" t="s">
        <v>178</v>
      </c>
      <c r="C195" s="25">
        <v>263668.5</v>
      </c>
      <c r="D195" s="22"/>
      <c r="E195" s="22"/>
      <c r="F195" s="22">
        <v>263668.5</v>
      </c>
      <c r="G195" s="22"/>
      <c r="H195" s="22"/>
      <c r="I195" s="22"/>
      <c r="J195" s="22"/>
      <c r="K195" s="200">
        <v>263668.5</v>
      </c>
      <c r="L195" s="190">
        <v>243694.1</v>
      </c>
      <c r="M195" s="177">
        <v>19974.4</v>
      </c>
      <c r="N195" s="173"/>
      <c r="O195" s="173">
        <v>0</v>
      </c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</row>
    <row r="196" spans="1:15" s="19" customFormat="1" ht="60" customHeight="1" hidden="1">
      <c r="A196" s="506" t="s">
        <v>360</v>
      </c>
      <c r="B196" s="509" t="s">
        <v>190</v>
      </c>
      <c r="C196" s="510">
        <v>237651.6</v>
      </c>
      <c r="D196" s="510"/>
      <c r="E196" s="510"/>
      <c r="F196" s="510">
        <v>237651.6</v>
      </c>
      <c r="G196" s="510"/>
      <c r="H196" s="510"/>
      <c r="I196" s="510"/>
      <c r="J196" s="510"/>
      <c r="K196" s="563">
        <v>237651.6</v>
      </c>
      <c r="L196" s="502" t="e">
        <v>#VALUE!</v>
      </c>
      <c r="M196" s="564" t="e">
        <v>#VALUE!</v>
      </c>
      <c r="N196" s="22"/>
      <c r="O196" s="173">
        <v>0</v>
      </c>
    </row>
    <row r="197" spans="1:15" s="19" customFormat="1" ht="12.75" hidden="1">
      <c r="A197" s="506"/>
      <c r="B197" s="509"/>
      <c r="C197" s="510"/>
      <c r="D197" s="510"/>
      <c r="E197" s="510"/>
      <c r="F197" s="510"/>
      <c r="G197" s="510"/>
      <c r="H197" s="510"/>
      <c r="I197" s="510"/>
      <c r="J197" s="510"/>
      <c r="K197" s="563"/>
      <c r="L197" s="503"/>
      <c r="M197" s="565"/>
      <c r="N197" s="22"/>
      <c r="O197" s="173">
        <v>0</v>
      </c>
    </row>
    <row r="198" spans="1:15" s="19" customFormat="1" ht="114.75" hidden="1">
      <c r="A198" s="59" t="s">
        <v>361</v>
      </c>
      <c r="B198" s="60" t="s">
        <v>65</v>
      </c>
      <c r="C198" s="25">
        <v>96836.7</v>
      </c>
      <c r="D198" s="25"/>
      <c r="E198" s="25"/>
      <c r="F198" s="25">
        <v>96836.7</v>
      </c>
      <c r="G198" s="25"/>
      <c r="H198" s="25"/>
      <c r="I198" s="25"/>
      <c r="J198" s="25"/>
      <c r="K198" s="200">
        <v>96836.7</v>
      </c>
      <c r="L198" s="193">
        <v>96836.7</v>
      </c>
      <c r="M198" s="177">
        <v>0</v>
      </c>
      <c r="N198" s="22"/>
      <c r="O198" s="173">
        <v>0</v>
      </c>
    </row>
    <row r="199" spans="1:15" s="19" customFormat="1" ht="45.75" customHeight="1">
      <c r="A199" s="506" t="s">
        <v>362</v>
      </c>
      <c r="B199" s="509" t="s">
        <v>107</v>
      </c>
      <c r="C199" s="510">
        <v>16416.7</v>
      </c>
      <c r="D199" s="510"/>
      <c r="E199" s="510"/>
      <c r="F199" s="510">
        <v>16416.7</v>
      </c>
      <c r="G199" s="566"/>
      <c r="H199" s="510"/>
      <c r="I199" s="510"/>
      <c r="J199" s="25"/>
      <c r="K199" s="563">
        <v>16416.7</v>
      </c>
      <c r="L199" s="502" t="e">
        <v>#VALUE!</v>
      </c>
      <c r="M199" s="564" t="e">
        <v>#VALUE!</v>
      </c>
      <c r="N199" s="22"/>
      <c r="O199" s="173">
        <v>0</v>
      </c>
    </row>
    <row r="200" spans="1:15" s="19" customFormat="1" ht="12.75">
      <c r="A200" s="506"/>
      <c r="B200" s="509"/>
      <c r="C200" s="510"/>
      <c r="D200" s="510"/>
      <c r="E200" s="510"/>
      <c r="F200" s="510"/>
      <c r="G200" s="567"/>
      <c r="H200" s="510"/>
      <c r="I200" s="510"/>
      <c r="J200" s="25"/>
      <c r="K200" s="563"/>
      <c r="L200" s="503"/>
      <c r="M200" s="565"/>
      <c r="N200" s="22"/>
      <c r="O200" s="173">
        <v>0</v>
      </c>
    </row>
    <row r="201" spans="1:15" s="19" customFormat="1" ht="51">
      <c r="A201" s="59" t="s">
        <v>556</v>
      </c>
      <c r="B201" s="43" t="s">
        <v>245</v>
      </c>
      <c r="C201" s="25"/>
      <c r="D201" s="25"/>
      <c r="E201" s="25"/>
      <c r="F201" s="25"/>
      <c r="G201" s="25"/>
      <c r="H201" s="41">
        <v>60089.036</v>
      </c>
      <c r="I201" s="25"/>
      <c r="J201" s="25"/>
      <c r="K201" s="185">
        <v>60089</v>
      </c>
      <c r="L201" s="193"/>
      <c r="M201" s="177">
        <v>0</v>
      </c>
      <c r="N201" s="22">
        <v>35636.8</v>
      </c>
      <c r="O201" s="173">
        <v>24452.2</v>
      </c>
    </row>
    <row r="202" spans="1:15" s="19" customFormat="1" ht="108.75" customHeight="1" hidden="1">
      <c r="A202" s="59" t="s">
        <v>436</v>
      </c>
      <c r="B202" s="60" t="s">
        <v>175</v>
      </c>
      <c r="C202" s="25">
        <v>0</v>
      </c>
      <c r="D202" s="25"/>
      <c r="E202" s="25"/>
      <c r="F202" s="25"/>
      <c r="G202" s="25"/>
      <c r="H202" s="25">
        <v>8960.6</v>
      </c>
      <c r="I202" s="25"/>
      <c r="J202" s="25"/>
      <c r="K202" s="185">
        <v>8960.6</v>
      </c>
      <c r="L202" s="193"/>
      <c r="M202" s="177">
        <v>0</v>
      </c>
      <c r="N202" s="22">
        <v>8960.6</v>
      </c>
      <c r="O202" s="173">
        <v>0</v>
      </c>
    </row>
    <row r="203" spans="1:15" s="19" customFormat="1" ht="38.25" hidden="1">
      <c r="A203" s="59" t="s">
        <v>365</v>
      </c>
      <c r="B203" s="60" t="s">
        <v>366</v>
      </c>
      <c r="C203" s="25">
        <v>0</v>
      </c>
      <c r="D203" s="25"/>
      <c r="E203" s="25"/>
      <c r="F203" s="25"/>
      <c r="G203" s="25"/>
      <c r="H203" s="25"/>
      <c r="I203" s="25"/>
      <c r="J203" s="25"/>
      <c r="K203" s="185">
        <v>0</v>
      </c>
      <c r="L203" s="193"/>
      <c r="M203" s="177">
        <v>0</v>
      </c>
      <c r="N203" s="22"/>
      <c r="O203" s="173">
        <v>0</v>
      </c>
    </row>
    <row r="204" spans="1:15" s="19" customFormat="1" ht="76.5" hidden="1">
      <c r="A204" s="59" t="s">
        <v>553</v>
      </c>
      <c r="B204" s="43" t="s">
        <v>169</v>
      </c>
      <c r="C204" s="25">
        <v>0</v>
      </c>
      <c r="D204" s="25"/>
      <c r="E204" s="25"/>
      <c r="F204" s="25"/>
      <c r="G204" s="25"/>
      <c r="H204" s="25"/>
      <c r="I204" s="25"/>
      <c r="J204" s="25"/>
      <c r="K204" s="185">
        <v>0</v>
      </c>
      <c r="L204" s="193"/>
      <c r="M204" s="177">
        <v>0</v>
      </c>
      <c r="N204" s="22"/>
      <c r="O204" s="173">
        <v>0</v>
      </c>
    </row>
    <row r="205" spans="1:15" s="19" customFormat="1" ht="38.25" hidden="1">
      <c r="A205" s="506" t="s">
        <v>354</v>
      </c>
      <c r="B205" s="60" t="s">
        <v>457</v>
      </c>
      <c r="C205" s="25">
        <v>0</v>
      </c>
      <c r="D205" s="25"/>
      <c r="E205" s="25"/>
      <c r="F205" s="25">
        <v>0</v>
      </c>
      <c r="G205" s="25"/>
      <c r="H205" s="25">
        <v>0</v>
      </c>
      <c r="I205" s="25"/>
      <c r="J205" s="25"/>
      <c r="K205" s="185">
        <v>0</v>
      </c>
      <c r="L205" s="193"/>
      <c r="M205" s="177">
        <v>0</v>
      </c>
      <c r="N205" s="22"/>
      <c r="O205" s="173">
        <v>0</v>
      </c>
    </row>
    <row r="206" spans="1:15" s="19" customFormat="1" ht="25.5" hidden="1">
      <c r="A206" s="506"/>
      <c r="B206" s="60" t="s">
        <v>475</v>
      </c>
      <c r="C206" s="119">
        <v>0</v>
      </c>
      <c r="D206" s="25"/>
      <c r="E206" s="25"/>
      <c r="F206" s="25"/>
      <c r="G206" s="25"/>
      <c r="H206" s="25"/>
      <c r="I206" s="25"/>
      <c r="J206" s="25"/>
      <c r="K206" s="200">
        <v>0</v>
      </c>
      <c r="L206" s="193"/>
      <c r="M206" s="177">
        <v>0</v>
      </c>
      <c r="N206" s="22"/>
      <c r="O206" s="173">
        <v>0</v>
      </c>
    </row>
    <row r="207" spans="1:15" s="19" customFormat="1" ht="38.25" hidden="1">
      <c r="A207" s="506"/>
      <c r="B207" s="60" t="s">
        <v>470</v>
      </c>
      <c r="C207" s="119">
        <v>0</v>
      </c>
      <c r="D207" s="25"/>
      <c r="E207" s="25"/>
      <c r="F207" s="25"/>
      <c r="G207" s="25"/>
      <c r="H207" s="25"/>
      <c r="I207" s="25"/>
      <c r="J207" s="25"/>
      <c r="K207" s="200">
        <v>0</v>
      </c>
      <c r="L207" s="193"/>
      <c r="M207" s="177">
        <v>0</v>
      </c>
      <c r="N207" s="22"/>
      <c r="O207" s="173">
        <v>0</v>
      </c>
    </row>
    <row r="208" spans="1:15" s="19" customFormat="1" ht="25.5" hidden="1">
      <c r="A208" s="506"/>
      <c r="B208" s="60" t="s">
        <v>367</v>
      </c>
      <c r="C208" s="25">
        <v>0</v>
      </c>
      <c r="D208" s="22"/>
      <c r="E208" s="22"/>
      <c r="F208" s="22"/>
      <c r="G208" s="25"/>
      <c r="H208" s="25"/>
      <c r="I208" s="25"/>
      <c r="J208" s="25"/>
      <c r="K208" s="200">
        <v>0</v>
      </c>
      <c r="L208" s="193"/>
      <c r="M208" s="177">
        <v>0</v>
      </c>
      <c r="N208" s="22"/>
      <c r="O208" s="173">
        <v>0</v>
      </c>
    </row>
    <row r="209" spans="1:15" s="19" customFormat="1" ht="25.5" hidden="1">
      <c r="A209" s="506"/>
      <c r="B209" s="60" t="s">
        <v>368</v>
      </c>
      <c r="C209" s="25">
        <v>0</v>
      </c>
      <c r="D209" s="22"/>
      <c r="E209" s="22"/>
      <c r="F209" s="22"/>
      <c r="G209" s="25"/>
      <c r="H209" s="25"/>
      <c r="I209" s="25"/>
      <c r="J209" s="25"/>
      <c r="K209" s="200">
        <v>0</v>
      </c>
      <c r="L209" s="193"/>
      <c r="M209" s="177">
        <v>0</v>
      </c>
      <c r="N209" s="22"/>
      <c r="O209" s="173">
        <v>0</v>
      </c>
    </row>
    <row r="210" spans="1:15" s="19" customFormat="1" ht="38.25" hidden="1">
      <c r="A210" s="59" t="s">
        <v>554</v>
      </c>
      <c r="B210" s="60" t="s">
        <v>166</v>
      </c>
      <c r="C210" s="25">
        <v>0</v>
      </c>
      <c r="D210" s="22"/>
      <c r="E210" s="22"/>
      <c r="F210" s="22"/>
      <c r="G210" s="25"/>
      <c r="H210" s="25"/>
      <c r="I210" s="25"/>
      <c r="J210" s="25"/>
      <c r="K210" s="200">
        <v>0</v>
      </c>
      <c r="L210" s="193"/>
      <c r="M210" s="177">
        <v>0</v>
      </c>
      <c r="N210" s="22"/>
      <c r="O210" s="173">
        <v>0</v>
      </c>
    </row>
    <row r="211" spans="1:15" s="19" customFormat="1" ht="12.75" hidden="1">
      <c r="A211" s="59" t="s">
        <v>369</v>
      </c>
      <c r="B211" s="60" t="s">
        <v>289</v>
      </c>
      <c r="C211" s="25">
        <v>0</v>
      </c>
      <c r="D211" s="25"/>
      <c r="E211" s="25"/>
      <c r="F211" s="25"/>
      <c r="G211" s="25"/>
      <c r="H211" s="25"/>
      <c r="I211" s="25"/>
      <c r="J211" s="25"/>
      <c r="K211" s="200">
        <v>0</v>
      </c>
      <c r="L211" s="193"/>
      <c r="M211" s="177">
        <v>0</v>
      </c>
      <c r="N211" s="22"/>
      <c r="O211" s="173">
        <v>0</v>
      </c>
    </row>
    <row r="212" spans="1:15" s="19" customFormat="1" ht="63.75" hidden="1">
      <c r="A212" s="59" t="s">
        <v>353</v>
      </c>
      <c r="B212" s="40" t="s">
        <v>357</v>
      </c>
      <c r="C212" s="25">
        <v>0</v>
      </c>
      <c r="D212" s="25"/>
      <c r="E212" s="25"/>
      <c r="F212" s="25"/>
      <c r="G212" s="25"/>
      <c r="H212" s="25"/>
      <c r="I212" s="25"/>
      <c r="J212" s="25"/>
      <c r="K212" s="200">
        <v>0</v>
      </c>
      <c r="L212" s="193"/>
      <c r="M212" s="177">
        <v>0</v>
      </c>
      <c r="N212" s="22"/>
      <c r="O212" s="173">
        <v>0</v>
      </c>
    </row>
    <row r="213" spans="1:15" s="19" customFormat="1" ht="25.5" hidden="1">
      <c r="A213" s="59" t="s">
        <v>370</v>
      </c>
      <c r="B213" s="60" t="s">
        <v>418</v>
      </c>
      <c r="C213" s="25">
        <v>0</v>
      </c>
      <c r="D213" s="25"/>
      <c r="E213" s="25"/>
      <c r="F213" s="25"/>
      <c r="G213" s="25"/>
      <c r="H213" s="25"/>
      <c r="I213" s="25"/>
      <c r="J213" s="25"/>
      <c r="K213" s="200">
        <v>0</v>
      </c>
      <c r="L213" s="193"/>
      <c r="M213" s="177">
        <v>0</v>
      </c>
      <c r="N213" s="22"/>
      <c r="O213" s="173">
        <v>0</v>
      </c>
    </row>
    <row r="214" spans="1:59" ht="133.5" customHeight="1" hidden="1">
      <c r="A214" s="59" t="s">
        <v>370</v>
      </c>
      <c r="B214" s="18" t="s">
        <v>89</v>
      </c>
      <c r="C214" s="25">
        <v>0</v>
      </c>
      <c r="D214" s="22"/>
      <c r="E214" s="22"/>
      <c r="F214" s="22"/>
      <c r="G214" s="22"/>
      <c r="H214" s="22"/>
      <c r="I214" s="22"/>
      <c r="J214" s="22"/>
      <c r="K214" s="200">
        <v>0</v>
      </c>
      <c r="L214" s="190">
        <v>98900</v>
      </c>
      <c r="M214" s="177">
        <v>-98900</v>
      </c>
      <c r="N214" s="173"/>
      <c r="O214" s="173">
        <v>0</v>
      </c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</row>
    <row r="215" spans="1:59" ht="76.5" hidden="1">
      <c r="A215" s="59" t="s">
        <v>553</v>
      </c>
      <c r="B215" s="46" t="s">
        <v>169</v>
      </c>
      <c r="C215" s="25">
        <v>38001</v>
      </c>
      <c r="D215" s="116"/>
      <c r="E215" s="116"/>
      <c r="F215" s="25">
        <v>38001</v>
      </c>
      <c r="G215" s="116"/>
      <c r="H215" s="25"/>
      <c r="I215" s="25"/>
      <c r="J215" s="25"/>
      <c r="K215" s="185">
        <v>38001</v>
      </c>
      <c r="L215" s="193">
        <v>38001</v>
      </c>
      <c r="M215" s="177">
        <v>0</v>
      </c>
      <c r="N215" s="22"/>
      <c r="O215" s="173">
        <v>0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</row>
    <row r="216" spans="1:59" ht="38.25" hidden="1">
      <c r="A216" s="59" t="s">
        <v>354</v>
      </c>
      <c r="B216" s="18" t="s">
        <v>457</v>
      </c>
      <c r="C216" s="25">
        <v>1170</v>
      </c>
      <c r="D216" s="22"/>
      <c r="E216" s="22"/>
      <c r="F216" s="22">
        <v>1170</v>
      </c>
      <c r="G216" s="22"/>
      <c r="H216" s="22">
        <v>3858</v>
      </c>
      <c r="I216" s="22"/>
      <c r="J216" s="22"/>
      <c r="K216" s="200">
        <v>5028</v>
      </c>
      <c r="L216" s="190"/>
      <c r="M216" s="177">
        <v>1170</v>
      </c>
      <c r="N216" s="173">
        <v>1563.5</v>
      </c>
      <c r="O216" s="173">
        <v>2294.5</v>
      </c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</row>
    <row r="217" spans="1:15" s="19" customFormat="1" ht="25.5" hidden="1">
      <c r="A217" s="434"/>
      <c r="B217" s="60" t="s">
        <v>377</v>
      </c>
      <c r="C217" s="119">
        <v>0</v>
      </c>
      <c r="D217" s="25"/>
      <c r="E217" s="25"/>
      <c r="F217" s="25"/>
      <c r="G217" s="25"/>
      <c r="H217" s="25">
        <v>563.5</v>
      </c>
      <c r="I217" s="25"/>
      <c r="J217" s="25"/>
      <c r="K217" s="200">
        <v>563.5</v>
      </c>
      <c r="L217" s="193"/>
      <c r="M217" s="177">
        <v>0</v>
      </c>
      <c r="N217" s="22">
        <v>563.5</v>
      </c>
      <c r="O217" s="173">
        <v>0</v>
      </c>
    </row>
    <row r="218" spans="1:15" s="19" customFormat="1" ht="38.25" hidden="1">
      <c r="A218" s="435"/>
      <c r="B218" s="60" t="s">
        <v>378</v>
      </c>
      <c r="C218" s="119">
        <v>0</v>
      </c>
      <c r="D218" s="25"/>
      <c r="E218" s="25"/>
      <c r="F218" s="25"/>
      <c r="G218" s="25"/>
      <c r="H218" s="25">
        <v>3294.5</v>
      </c>
      <c r="I218" s="25"/>
      <c r="J218" s="25"/>
      <c r="K218" s="200">
        <v>3294.5</v>
      </c>
      <c r="L218" s="193"/>
      <c r="M218" s="177">
        <v>0</v>
      </c>
      <c r="N218" s="22">
        <v>1000</v>
      </c>
      <c r="O218" s="173">
        <v>2294.5</v>
      </c>
    </row>
    <row r="219" spans="1:16" s="19" customFormat="1" ht="25.5" hidden="1">
      <c r="A219" s="435"/>
      <c r="B219" s="60" t="s">
        <v>31</v>
      </c>
      <c r="C219" s="25">
        <v>670</v>
      </c>
      <c r="D219" s="25"/>
      <c r="E219" s="25"/>
      <c r="F219" s="25">
        <v>670</v>
      </c>
      <c r="G219" s="25"/>
      <c r="H219" s="25"/>
      <c r="I219" s="25"/>
      <c r="J219" s="25"/>
      <c r="K219" s="200">
        <v>670</v>
      </c>
      <c r="L219" s="193"/>
      <c r="M219" s="22"/>
      <c r="N219" s="22"/>
      <c r="O219" s="22"/>
      <c r="P219" s="3"/>
    </row>
    <row r="220" spans="1:59" ht="54" customHeight="1" hidden="1">
      <c r="A220" s="435"/>
      <c r="B220" s="18" t="s">
        <v>92</v>
      </c>
      <c r="C220" s="25">
        <v>0</v>
      </c>
      <c r="D220" s="22"/>
      <c r="E220" s="22"/>
      <c r="F220" s="22"/>
      <c r="G220" s="22"/>
      <c r="H220" s="22">
        <v>0</v>
      </c>
      <c r="I220" s="22"/>
      <c r="J220" s="22"/>
      <c r="K220" s="200">
        <v>0</v>
      </c>
      <c r="L220" s="190"/>
      <c r="M220" s="177">
        <v>0</v>
      </c>
      <c r="N220" s="173"/>
      <c r="O220" s="173">
        <v>0</v>
      </c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</row>
    <row r="221" spans="1:16" s="19" customFormat="1" ht="25.5" hidden="1">
      <c r="A221" s="436"/>
      <c r="B221" s="60" t="s">
        <v>444</v>
      </c>
      <c r="C221" s="25">
        <v>500</v>
      </c>
      <c r="D221" s="25"/>
      <c r="E221" s="25"/>
      <c r="F221" s="25">
        <v>500</v>
      </c>
      <c r="G221" s="25"/>
      <c r="H221" s="25"/>
      <c r="I221" s="25"/>
      <c r="J221" s="25"/>
      <c r="K221" s="200">
        <v>500</v>
      </c>
      <c r="L221" s="193"/>
      <c r="M221" s="22"/>
      <c r="N221" s="22"/>
      <c r="O221" s="22"/>
      <c r="P221" s="3"/>
    </row>
    <row r="222" spans="1:59" ht="40.5" customHeight="1" hidden="1">
      <c r="A222" s="199" t="s">
        <v>363</v>
      </c>
      <c r="B222" s="35" t="s">
        <v>101</v>
      </c>
      <c r="C222" s="25">
        <v>6898.7</v>
      </c>
      <c r="D222" s="22"/>
      <c r="E222" s="22"/>
      <c r="F222" s="22">
        <v>6898.7</v>
      </c>
      <c r="G222" s="22"/>
      <c r="H222" s="22"/>
      <c r="I222" s="22"/>
      <c r="J222" s="22"/>
      <c r="K222" s="200">
        <v>6898.7</v>
      </c>
      <c r="L222" s="190"/>
      <c r="M222" s="177">
        <v>6898.7</v>
      </c>
      <c r="N222" s="173"/>
      <c r="O222" s="173">
        <v>0</v>
      </c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</row>
    <row r="223" spans="1:59" ht="38.25" hidden="1">
      <c r="A223" s="59" t="s">
        <v>442</v>
      </c>
      <c r="B223" s="60" t="s">
        <v>203</v>
      </c>
      <c r="C223" s="25">
        <v>9300</v>
      </c>
      <c r="D223" s="116"/>
      <c r="E223" s="116"/>
      <c r="F223" s="25">
        <v>9300</v>
      </c>
      <c r="G223" s="116"/>
      <c r="H223" s="25">
        <v>9300</v>
      </c>
      <c r="I223" s="25"/>
      <c r="J223" s="25"/>
      <c r="K223" s="185">
        <v>18600</v>
      </c>
      <c r="L223" s="190">
        <v>9300</v>
      </c>
      <c r="M223" s="177">
        <v>0</v>
      </c>
      <c r="N223" s="173">
        <v>9300</v>
      </c>
      <c r="O223" s="173">
        <v>0</v>
      </c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</row>
    <row r="224" spans="1:15" s="19" customFormat="1" ht="38.25" hidden="1">
      <c r="A224" s="199" t="s">
        <v>80</v>
      </c>
      <c r="B224" s="60" t="s">
        <v>173</v>
      </c>
      <c r="C224" s="25">
        <v>1346.3</v>
      </c>
      <c r="D224" s="25"/>
      <c r="E224" s="25"/>
      <c r="F224" s="25">
        <v>1346.3</v>
      </c>
      <c r="G224" s="25"/>
      <c r="H224" s="25"/>
      <c r="I224" s="25"/>
      <c r="J224" s="25"/>
      <c r="K224" s="185">
        <v>1346.3</v>
      </c>
      <c r="L224" s="193">
        <v>1050.3</v>
      </c>
      <c r="M224" s="177">
        <v>296</v>
      </c>
      <c r="N224" s="22"/>
      <c r="O224" s="173">
        <v>0</v>
      </c>
    </row>
    <row r="225" spans="1:59" s="19" customFormat="1" ht="51" hidden="1">
      <c r="A225" s="59" t="s">
        <v>91</v>
      </c>
      <c r="B225" s="35" t="s">
        <v>168</v>
      </c>
      <c r="C225" s="25">
        <v>700.9</v>
      </c>
      <c r="D225" s="39"/>
      <c r="E225" s="39"/>
      <c r="F225" s="25">
        <v>700.9</v>
      </c>
      <c r="G225" s="39"/>
      <c r="H225" s="39"/>
      <c r="I225" s="39"/>
      <c r="J225" s="39"/>
      <c r="K225" s="200">
        <v>700.9</v>
      </c>
      <c r="L225" s="190">
        <v>700.9</v>
      </c>
      <c r="M225" s="177">
        <v>0</v>
      </c>
      <c r="N225" s="173"/>
      <c r="O225" s="173">
        <v>0</v>
      </c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</row>
    <row r="226" spans="1:59" s="19" customFormat="1" ht="12.75" hidden="1">
      <c r="A226" s="59" t="s">
        <v>369</v>
      </c>
      <c r="B226" s="35" t="s">
        <v>289</v>
      </c>
      <c r="C226" s="25">
        <v>6775.2</v>
      </c>
      <c r="D226" s="39"/>
      <c r="E226" s="39"/>
      <c r="F226" s="25">
        <v>6775.2</v>
      </c>
      <c r="G226" s="39"/>
      <c r="H226" s="39"/>
      <c r="I226" s="39"/>
      <c r="J226" s="39"/>
      <c r="K226" s="200">
        <v>6775.2</v>
      </c>
      <c r="L226" s="190">
        <v>2040</v>
      </c>
      <c r="M226" s="177">
        <v>4735.2</v>
      </c>
      <c r="N226" s="173"/>
      <c r="O226" s="173">
        <v>0</v>
      </c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</row>
    <row r="227" spans="1:59" ht="45.75" customHeight="1" hidden="1">
      <c r="A227" s="199" t="s">
        <v>79</v>
      </c>
      <c r="B227" s="35" t="s">
        <v>212</v>
      </c>
      <c r="C227" s="25"/>
      <c r="D227" s="22"/>
      <c r="E227" s="22"/>
      <c r="F227" s="22"/>
      <c r="G227" s="22"/>
      <c r="H227" s="22">
        <v>0</v>
      </c>
      <c r="I227" s="22"/>
      <c r="J227" s="22"/>
      <c r="K227" s="200">
        <v>0</v>
      </c>
      <c r="L227" s="190"/>
      <c r="M227" s="177">
        <v>0</v>
      </c>
      <c r="N227" s="173"/>
      <c r="O227" s="173">
        <v>0</v>
      </c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</row>
    <row r="228" spans="1:15" s="19" customFormat="1" ht="51" hidden="1">
      <c r="A228" s="59" t="s">
        <v>555</v>
      </c>
      <c r="B228" s="60" t="s">
        <v>172</v>
      </c>
      <c r="C228" s="25">
        <v>1808</v>
      </c>
      <c r="D228" s="25"/>
      <c r="E228" s="25"/>
      <c r="F228" s="25">
        <v>1808</v>
      </c>
      <c r="G228" s="25"/>
      <c r="H228" s="25"/>
      <c r="I228" s="25"/>
      <c r="J228" s="25"/>
      <c r="K228" s="200">
        <v>1808</v>
      </c>
      <c r="L228" s="193">
        <v>1808</v>
      </c>
      <c r="M228" s="177">
        <v>0</v>
      </c>
      <c r="N228" s="22"/>
      <c r="O228" s="173">
        <v>0</v>
      </c>
    </row>
    <row r="229" spans="1:15" s="19" customFormat="1" ht="12.75" hidden="1">
      <c r="A229" s="59" t="s">
        <v>419</v>
      </c>
      <c r="B229" s="60" t="s">
        <v>54</v>
      </c>
      <c r="C229" s="25">
        <v>0</v>
      </c>
      <c r="D229" s="25"/>
      <c r="E229" s="25"/>
      <c r="F229" s="25">
        <v>0</v>
      </c>
      <c r="G229" s="25"/>
      <c r="H229" s="25"/>
      <c r="I229" s="25"/>
      <c r="J229" s="25"/>
      <c r="K229" s="200">
        <v>0</v>
      </c>
      <c r="L229" s="193"/>
      <c r="M229" s="177">
        <v>0</v>
      </c>
      <c r="N229" s="22"/>
      <c r="O229" s="173">
        <v>0</v>
      </c>
    </row>
    <row r="230" spans="1:15" s="19" customFormat="1" ht="38.25" hidden="1">
      <c r="A230" s="59" t="s">
        <v>435</v>
      </c>
      <c r="B230" s="60" t="s">
        <v>174</v>
      </c>
      <c r="C230" s="25">
        <v>7567.7</v>
      </c>
      <c r="D230" s="25"/>
      <c r="E230" s="25"/>
      <c r="F230" s="25">
        <v>7567.7</v>
      </c>
      <c r="G230" s="25"/>
      <c r="H230" s="25"/>
      <c r="I230" s="25"/>
      <c r="J230" s="25"/>
      <c r="K230" s="185">
        <v>7567.7</v>
      </c>
      <c r="L230" s="193">
        <v>8915.4</v>
      </c>
      <c r="M230" s="177">
        <v>-1347.7</v>
      </c>
      <c r="N230" s="22"/>
      <c r="O230" s="173">
        <v>0</v>
      </c>
    </row>
    <row r="231" spans="1:59" ht="51" customHeight="1" hidden="1">
      <c r="A231" s="199" t="s">
        <v>82</v>
      </c>
      <c r="B231" s="35" t="s">
        <v>211</v>
      </c>
      <c r="C231" s="25">
        <v>0</v>
      </c>
      <c r="D231" s="22"/>
      <c r="E231" s="22"/>
      <c r="F231" s="22">
        <v>0</v>
      </c>
      <c r="G231" s="22"/>
      <c r="H231" s="22"/>
      <c r="I231" s="22"/>
      <c r="J231" s="22"/>
      <c r="K231" s="200">
        <v>0</v>
      </c>
      <c r="L231" s="190"/>
      <c r="M231" s="177">
        <v>0</v>
      </c>
      <c r="N231" s="173"/>
      <c r="O231" s="173">
        <v>0</v>
      </c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</row>
    <row r="232" spans="1:59" ht="102">
      <c r="A232" s="199" t="s">
        <v>97</v>
      </c>
      <c r="B232" s="188" t="s">
        <v>215</v>
      </c>
      <c r="C232" s="136"/>
      <c r="D232" s="136"/>
      <c r="E232" s="136"/>
      <c r="F232" s="136"/>
      <c r="G232" s="78"/>
      <c r="H232" s="22">
        <v>605775.658</v>
      </c>
      <c r="I232" s="78"/>
      <c r="J232" s="78"/>
      <c r="K232" s="204">
        <v>605775.7</v>
      </c>
      <c r="L232" s="190"/>
      <c r="M232" s="177">
        <v>0</v>
      </c>
      <c r="N232" s="173"/>
      <c r="O232" s="173">
        <v>605775.7</v>
      </c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</row>
    <row r="233" spans="1:59" ht="51" hidden="1">
      <c r="A233" s="222" t="s">
        <v>84</v>
      </c>
      <c r="B233" s="21" t="s">
        <v>478</v>
      </c>
      <c r="C233" s="25">
        <v>829.3</v>
      </c>
      <c r="D233" s="22"/>
      <c r="E233" s="22"/>
      <c r="F233" s="22">
        <v>829.3</v>
      </c>
      <c r="G233" s="22"/>
      <c r="H233" s="22"/>
      <c r="I233" s="22"/>
      <c r="J233" s="22"/>
      <c r="K233" s="200">
        <v>829.3</v>
      </c>
      <c r="L233" s="190">
        <v>829.3</v>
      </c>
      <c r="M233" s="177">
        <v>0</v>
      </c>
      <c r="N233" s="173"/>
      <c r="O233" s="173">
        <v>0</v>
      </c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</row>
    <row r="234" spans="1:59" ht="51" hidden="1">
      <c r="A234" s="222" t="s">
        <v>61</v>
      </c>
      <c r="B234" s="62" t="s">
        <v>62</v>
      </c>
      <c r="C234" s="25">
        <v>47914.8</v>
      </c>
      <c r="D234" s="25"/>
      <c r="E234" s="25"/>
      <c r="F234" s="25">
        <v>47914.8</v>
      </c>
      <c r="G234" s="39"/>
      <c r="H234" s="39"/>
      <c r="I234" s="39"/>
      <c r="J234" s="39"/>
      <c r="K234" s="185">
        <v>47914.8</v>
      </c>
      <c r="L234" s="190"/>
      <c r="M234" s="177"/>
      <c r="N234" s="173"/>
      <c r="O234" s="173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</row>
    <row r="235" spans="1:59" s="19" customFormat="1" ht="28.5" customHeight="1" thickBot="1">
      <c r="A235" s="549" t="s">
        <v>220</v>
      </c>
      <c r="B235" s="550"/>
      <c r="C235" s="205">
        <v>1905568.9</v>
      </c>
      <c r="D235" s="205">
        <v>297916.7</v>
      </c>
      <c r="E235" s="205">
        <v>60226.1</v>
      </c>
      <c r="F235" s="205">
        <v>1536782.3</v>
      </c>
      <c r="G235" s="205">
        <v>10643.8</v>
      </c>
      <c r="H235" s="205">
        <v>1295693.7</v>
      </c>
      <c r="I235" s="205">
        <v>171182.1</v>
      </c>
      <c r="J235" s="205">
        <v>0</v>
      </c>
      <c r="K235" s="206">
        <v>3201262.6</v>
      </c>
      <c r="L235" s="190">
        <v>1702760.5</v>
      </c>
      <c r="M235" s="177">
        <v>202808.4</v>
      </c>
      <c r="N235" s="173">
        <v>351748.8</v>
      </c>
      <c r="O235" s="173">
        <v>943944.9</v>
      </c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</row>
    <row r="236" spans="1:59" s="7" customFormat="1" ht="12.75">
      <c r="A236" s="80"/>
      <c r="B236" s="195" t="s">
        <v>405</v>
      </c>
      <c r="C236" s="196">
        <v>1905568.9</v>
      </c>
      <c r="D236" s="184"/>
      <c r="E236" s="184"/>
      <c r="F236" s="184"/>
      <c r="G236" s="184"/>
      <c r="H236" s="184">
        <v>1295693.7</v>
      </c>
      <c r="I236" s="184">
        <v>171182.1</v>
      </c>
      <c r="J236" s="184"/>
      <c r="K236" s="197">
        <v>3201262.6</v>
      </c>
      <c r="L236" s="173"/>
      <c r="M236" s="177"/>
      <c r="N236" s="179"/>
      <c r="O236" s="174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</row>
    <row r="237" spans="2:14" ht="12.75">
      <c r="B237" s="167" t="s">
        <v>401</v>
      </c>
      <c r="C237" s="22">
        <v>0</v>
      </c>
      <c r="D237" s="22"/>
      <c r="E237" s="22"/>
      <c r="F237" s="22"/>
      <c r="G237" s="22"/>
      <c r="H237" s="22">
        <v>0</v>
      </c>
      <c r="I237" s="22">
        <v>0</v>
      </c>
      <c r="J237" s="22"/>
      <c r="K237" s="171">
        <v>0</v>
      </c>
      <c r="L237" s="41"/>
      <c r="M237" s="177"/>
      <c r="N237" s="173"/>
    </row>
    <row r="238" spans="2:14" ht="12.75">
      <c r="B238" s="167" t="s">
        <v>406</v>
      </c>
      <c r="C238" s="22">
        <v>1905568.9</v>
      </c>
      <c r="D238" s="22">
        <v>297916.7</v>
      </c>
      <c r="E238" s="22">
        <v>60226.1</v>
      </c>
      <c r="F238" s="22">
        <v>1536782.3</v>
      </c>
      <c r="G238" s="22">
        <v>10643.8</v>
      </c>
      <c r="H238" s="22">
        <v>1295693.7</v>
      </c>
      <c r="I238" s="22">
        <v>171182.1</v>
      </c>
      <c r="J238" s="22">
        <v>0</v>
      </c>
      <c r="K238" s="171">
        <v>3201262.6</v>
      </c>
      <c r="L238" s="22"/>
      <c r="M238" s="177"/>
      <c r="N238" s="173"/>
    </row>
    <row r="239" spans="2:14" ht="12.75">
      <c r="B239" s="167" t="s">
        <v>401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171">
        <v>0</v>
      </c>
      <c r="L239" s="173"/>
      <c r="M239" s="177"/>
      <c r="N239" s="173"/>
    </row>
    <row r="240" spans="3:15" ht="15">
      <c r="C240" s="36"/>
      <c r="F240" s="81"/>
      <c r="I240" s="27"/>
      <c r="K240" s="27"/>
      <c r="M240" s="176">
        <v>-1462.7</v>
      </c>
      <c r="O240" s="165">
        <v>7718.5</v>
      </c>
    </row>
    <row r="241" spans="3:15" ht="12.75">
      <c r="C241" s="38">
        <v>2838.8</v>
      </c>
      <c r="D241" s="38"/>
      <c r="E241" s="38"/>
      <c r="F241" s="38"/>
      <c r="G241" s="38"/>
      <c r="H241" s="38"/>
      <c r="I241" s="38"/>
      <c r="J241" s="38"/>
      <c r="K241" s="38"/>
      <c r="M241" s="176">
        <v>0</v>
      </c>
      <c r="O241" s="165">
        <v>0</v>
      </c>
    </row>
    <row r="242" spans="3:11" ht="12.75">
      <c r="C242" s="36">
        <v>2838.8</v>
      </c>
      <c r="D242" s="27"/>
      <c r="E242" s="27"/>
      <c r="F242" s="27"/>
      <c r="G242" s="27"/>
      <c r="H242" s="27"/>
      <c r="I242" s="27"/>
      <c r="J242" s="27"/>
      <c r="K242" s="27"/>
    </row>
    <row r="243" spans="2:11" ht="12.75">
      <c r="B243" s="112"/>
      <c r="C243" s="72">
        <v>3536.5</v>
      </c>
      <c r="D243" s="72"/>
      <c r="E243" s="72"/>
      <c r="F243" s="72"/>
      <c r="G243" s="72"/>
      <c r="H243" s="72"/>
      <c r="I243" s="72"/>
      <c r="J243" s="72"/>
      <c r="K243" s="72"/>
    </row>
    <row r="244" spans="3:11" ht="12.75">
      <c r="C244" s="75"/>
      <c r="D244" s="27"/>
      <c r="E244" s="27"/>
      <c r="F244" s="27"/>
      <c r="G244" s="27"/>
      <c r="H244" s="27"/>
      <c r="I244" s="27"/>
      <c r="J244" s="27"/>
      <c r="K244" s="27"/>
    </row>
    <row r="245" spans="3:11" ht="12.75">
      <c r="C245" s="36"/>
      <c r="D245" s="36"/>
      <c r="E245" s="36"/>
      <c r="F245" s="36"/>
      <c r="G245" s="36"/>
      <c r="H245" s="36"/>
      <c r="I245" s="36"/>
      <c r="J245" s="36"/>
      <c r="K245" s="36"/>
    </row>
    <row r="246" ht="12.75">
      <c r="C246" s="30"/>
    </row>
    <row r="247" spans="2:11" ht="12.75">
      <c r="B247" s="112"/>
      <c r="C247" s="36"/>
      <c r="F247" s="28"/>
      <c r="K247" s="27"/>
    </row>
    <row r="248" ht="12.75">
      <c r="C248" s="36"/>
    </row>
    <row r="249" ht="12.75">
      <c r="C249" s="30"/>
    </row>
    <row r="250" ht="12.75">
      <c r="C250" s="30"/>
    </row>
    <row r="251" ht="12.75">
      <c r="C251" s="30"/>
    </row>
    <row r="252" ht="12.75">
      <c r="C252" s="30"/>
    </row>
    <row r="253" ht="12.75">
      <c r="C253" s="30"/>
    </row>
    <row r="254" ht="12.75">
      <c r="C254" s="30"/>
    </row>
    <row r="255" ht="12.75">
      <c r="C255" s="30"/>
    </row>
    <row r="256" ht="12.75">
      <c r="C256" s="30"/>
    </row>
    <row r="257" ht="12.75">
      <c r="C257" s="30"/>
    </row>
    <row r="258" ht="12.75">
      <c r="C258" s="30"/>
    </row>
    <row r="259" ht="12.75">
      <c r="C259" s="30"/>
    </row>
    <row r="260" ht="12.75">
      <c r="C260" s="30"/>
    </row>
    <row r="261" ht="12.75">
      <c r="C261" s="30"/>
    </row>
    <row r="262" ht="12.75">
      <c r="C262" s="30"/>
    </row>
    <row r="263" ht="12.75">
      <c r="C263" s="30"/>
    </row>
    <row r="264" ht="12.75">
      <c r="C264" s="30"/>
    </row>
    <row r="265" ht="12.75">
      <c r="C265" s="30"/>
    </row>
    <row r="266" ht="12.75">
      <c r="C266" s="30"/>
    </row>
    <row r="267" ht="12.75">
      <c r="C267" s="30"/>
    </row>
    <row r="268" ht="12.75">
      <c r="C268" s="30"/>
    </row>
    <row r="269" ht="12.75">
      <c r="C269" s="30"/>
    </row>
    <row r="270" ht="12.75">
      <c r="C270" s="30"/>
    </row>
    <row r="271" ht="12.75">
      <c r="C271" s="30"/>
    </row>
    <row r="272" ht="12.75">
      <c r="C272" s="30"/>
    </row>
    <row r="273" ht="12.75">
      <c r="C273" s="30"/>
    </row>
    <row r="274" ht="12.75">
      <c r="C274" s="30"/>
    </row>
    <row r="275" ht="12.75">
      <c r="C275" s="30"/>
    </row>
    <row r="276" ht="12.75">
      <c r="C276" s="30"/>
    </row>
    <row r="277" ht="12.75">
      <c r="C277" s="30"/>
    </row>
    <row r="278" ht="12.75">
      <c r="C278" s="30"/>
    </row>
    <row r="279" ht="12.75">
      <c r="C279" s="30"/>
    </row>
    <row r="280" ht="12.75">
      <c r="C280" s="30"/>
    </row>
    <row r="281" ht="12.75">
      <c r="C281" s="30"/>
    </row>
    <row r="282" ht="12.75">
      <c r="C282" s="30"/>
    </row>
    <row r="283" ht="12.75">
      <c r="C283" s="30"/>
    </row>
    <row r="284" ht="12.75">
      <c r="C284" s="30"/>
    </row>
    <row r="285" ht="12.75">
      <c r="C285" s="30"/>
    </row>
    <row r="286" ht="12.75">
      <c r="C286" s="30"/>
    </row>
    <row r="287" ht="12.75">
      <c r="C287" s="30"/>
    </row>
    <row r="288" ht="12.75">
      <c r="C288" s="30"/>
    </row>
    <row r="289" ht="12.75">
      <c r="C289" s="30"/>
    </row>
    <row r="290" ht="12.75">
      <c r="C290" s="30"/>
    </row>
    <row r="291" ht="12.75">
      <c r="C291" s="30"/>
    </row>
    <row r="292" ht="12.75">
      <c r="C292" s="30"/>
    </row>
    <row r="293" ht="12.75">
      <c r="C293" s="30"/>
    </row>
    <row r="294" ht="12.75">
      <c r="C294" s="30"/>
    </row>
    <row r="295" ht="12.75">
      <c r="C295" s="30"/>
    </row>
    <row r="296" ht="12.75">
      <c r="C296" s="30"/>
    </row>
    <row r="297" ht="12.75">
      <c r="C297" s="30"/>
    </row>
    <row r="298" ht="12.75">
      <c r="C298" s="30"/>
    </row>
    <row r="299" ht="12.75">
      <c r="C299" s="30"/>
    </row>
    <row r="300" ht="12.75">
      <c r="C300" s="30"/>
    </row>
    <row r="301" ht="12.75">
      <c r="C301" s="30"/>
    </row>
    <row r="302" ht="12.75">
      <c r="C302" s="30"/>
    </row>
    <row r="303" ht="12.75">
      <c r="C303" s="30"/>
    </row>
    <row r="304" ht="12.75">
      <c r="C304" s="30"/>
    </row>
    <row r="305" ht="12.75">
      <c r="C305" s="30"/>
    </row>
    <row r="306" ht="12.75">
      <c r="C306" s="30"/>
    </row>
    <row r="307" ht="12.75">
      <c r="C307" s="30"/>
    </row>
    <row r="308" ht="12.75">
      <c r="C308" s="30"/>
    </row>
    <row r="309" ht="12.75">
      <c r="C309" s="30"/>
    </row>
    <row r="310" ht="12.75">
      <c r="C310" s="30"/>
    </row>
    <row r="311" ht="12.75">
      <c r="C311" s="30"/>
    </row>
    <row r="312" ht="12.75">
      <c r="C312" s="30"/>
    </row>
    <row r="313" ht="12.75">
      <c r="C313" s="30"/>
    </row>
    <row r="314" ht="12.75">
      <c r="C314" s="30"/>
    </row>
    <row r="315" ht="12.75">
      <c r="C315" s="30"/>
    </row>
    <row r="316" ht="12.75">
      <c r="C316" s="30"/>
    </row>
    <row r="317" ht="12.75">
      <c r="C317" s="30"/>
    </row>
    <row r="318" ht="12.75">
      <c r="C318" s="30"/>
    </row>
    <row r="319" ht="12.75">
      <c r="C319" s="30"/>
    </row>
    <row r="320" ht="12.75">
      <c r="C320" s="30"/>
    </row>
    <row r="321" ht="12.75">
      <c r="C321" s="30"/>
    </row>
    <row r="322" ht="12.75">
      <c r="C322" s="30"/>
    </row>
    <row r="323" ht="12.75">
      <c r="C323" s="30"/>
    </row>
    <row r="324" ht="12.75">
      <c r="C324" s="30"/>
    </row>
    <row r="325" ht="12.75">
      <c r="C325" s="30"/>
    </row>
    <row r="326" ht="12.75">
      <c r="C326" s="30"/>
    </row>
    <row r="327" ht="12.75">
      <c r="C327" s="30"/>
    </row>
    <row r="328" ht="12.75">
      <c r="C328" s="30"/>
    </row>
    <row r="329" ht="12.75">
      <c r="C329" s="30"/>
    </row>
    <row r="330" ht="12.75">
      <c r="C330" s="30"/>
    </row>
    <row r="331" ht="12.75">
      <c r="C331" s="30"/>
    </row>
    <row r="332" ht="12.75">
      <c r="C332" s="30"/>
    </row>
    <row r="333" ht="12.75">
      <c r="C333" s="30"/>
    </row>
    <row r="334" ht="12.75">
      <c r="C334" s="30"/>
    </row>
    <row r="335" ht="12.75">
      <c r="C335" s="30"/>
    </row>
    <row r="336" ht="12.75">
      <c r="C336" s="30"/>
    </row>
    <row r="337" ht="12.75">
      <c r="C337" s="30"/>
    </row>
    <row r="338" ht="12.75">
      <c r="C338" s="30"/>
    </row>
    <row r="339" ht="12.75">
      <c r="C339" s="30"/>
    </row>
    <row r="340" ht="12.75">
      <c r="C340" s="30"/>
    </row>
    <row r="341" ht="12.75">
      <c r="C341" s="30"/>
    </row>
    <row r="342" ht="12.75">
      <c r="C342" s="30"/>
    </row>
    <row r="343" ht="12.75">
      <c r="C343" s="30"/>
    </row>
    <row r="344" ht="12.75">
      <c r="C344" s="30"/>
    </row>
    <row r="345" ht="12.75">
      <c r="C345" s="30"/>
    </row>
    <row r="346" ht="12.75">
      <c r="C346" s="30"/>
    </row>
    <row r="347" ht="12.75">
      <c r="C347" s="30"/>
    </row>
    <row r="348" ht="12.75">
      <c r="C348" s="30"/>
    </row>
    <row r="349" ht="12.75">
      <c r="C349" s="30"/>
    </row>
    <row r="350" ht="12.75">
      <c r="C350" s="30"/>
    </row>
    <row r="351" ht="12.75">
      <c r="C351" s="30"/>
    </row>
    <row r="352" ht="12.75">
      <c r="C352" s="30"/>
    </row>
    <row r="353" ht="12.75">
      <c r="C353" s="30"/>
    </row>
    <row r="354" ht="12.75">
      <c r="C354" s="30"/>
    </row>
    <row r="355" ht="12.75">
      <c r="C355" s="30"/>
    </row>
    <row r="356" ht="12.75">
      <c r="C356" s="30"/>
    </row>
    <row r="357" ht="12.75">
      <c r="C357" s="30"/>
    </row>
    <row r="358" ht="12.75">
      <c r="C358" s="30"/>
    </row>
    <row r="359" ht="12.75">
      <c r="C359" s="30"/>
    </row>
    <row r="360" ht="12.75">
      <c r="C360" s="30"/>
    </row>
    <row r="361" ht="12.75">
      <c r="C361" s="30"/>
    </row>
    <row r="362" ht="12.75">
      <c r="C362" s="30"/>
    </row>
  </sheetData>
  <mergeCells count="44">
    <mergeCell ref="A217:A221"/>
    <mergeCell ref="A235:B235"/>
    <mergeCell ref="K199:K200"/>
    <mergeCell ref="L199:L200"/>
    <mergeCell ref="H199:H200"/>
    <mergeCell ref="I199:I200"/>
    <mergeCell ref="M199:M200"/>
    <mergeCell ref="A205:A209"/>
    <mergeCell ref="M196:M197"/>
    <mergeCell ref="A199:A200"/>
    <mergeCell ref="B199:B200"/>
    <mergeCell ref="C199:C200"/>
    <mergeCell ref="D199:D200"/>
    <mergeCell ref="E199:E200"/>
    <mergeCell ref="F199:F200"/>
    <mergeCell ref="G199:G200"/>
    <mergeCell ref="I196:I197"/>
    <mergeCell ref="J196:J197"/>
    <mergeCell ref="K196:K197"/>
    <mergeCell ref="L196:L197"/>
    <mergeCell ref="H12:H13"/>
    <mergeCell ref="J12:J13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A8:K8"/>
    <mergeCell ref="A9:K9"/>
    <mergeCell ref="H10:K10"/>
    <mergeCell ref="A11:A13"/>
    <mergeCell ref="B11:B13"/>
    <mergeCell ref="C11:G11"/>
    <mergeCell ref="H11:J11"/>
    <mergeCell ref="K11:K13"/>
    <mergeCell ref="C12:C13"/>
    <mergeCell ref="D12:G12"/>
    <mergeCell ref="F1:K1"/>
    <mergeCell ref="G4:K4"/>
    <mergeCell ref="G5:K5"/>
    <mergeCell ref="G6:K6"/>
  </mergeCells>
  <printOptions/>
  <pageMargins left="0.75" right="0.23" top="0.25" bottom="1" header="0.5" footer="0.5"/>
  <pageSetup horizontalDpi="600" verticalDpi="600" orientation="portrait" paperSize="9" scale="60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F189"/>
  <sheetViews>
    <sheetView view="pageBreakPreview" zoomScale="75" zoomScaleNormal="85" zoomScaleSheetLayoutView="75" workbookViewId="0" topLeftCell="A1">
      <selection activeCell="A5" sqref="A5:AM5"/>
    </sheetView>
  </sheetViews>
  <sheetFormatPr defaultColWidth="9.00390625" defaultRowHeight="12.75"/>
  <cols>
    <col min="1" max="1" width="24.00390625" style="3" customWidth="1"/>
    <col min="2" max="3" width="12.375" style="3" hidden="1" customWidth="1"/>
    <col min="4" max="4" width="22.375" style="3" hidden="1" customWidth="1"/>
    <col min="5" max="5" width="22.75390625" style="3" hidden="1" customWidth="1"/>
    <col min="6" max="6" width="23.875" style="3" customWidth="1"/>
    <col min="7" max="7" width="28.25390625" style="3" hidden="1" customWidth="1"/>
    <col min="8" max="9" width="12.375" style="3" hidden="1" customWidth="1"/>
    <col min="10" max="10" width="8.375" style="3" hidden="1" customWidth="1"/>
    <col min="11" max="11" width="8.875" style="3" hidden="1" customWidth="1"/>
    <col min="12" max="12" width="9.875" style="3" hidden="1" customWidth="1"/>
    <col min="13" max="13" width="16.625" style="3" hidden="1" customWidth="1"/>
    <col min="14" max="14" width="15.375" style="3" hidden="1" customWidth="1"/>
    <col min="15" max="15" width="22.375" style="3" hidden="1" customWidth="1"/>
    <col min="16" max="16" width="14.375" style="3" hidden="1" customWidth="1"/>
    <col min="17" max="17" width="21.00390625" style="3" hidden="1" customWidth="1"/>
    <col min="18" max="18" width="12.625" style="3" hidden="1" customWidth="1"/>
    <col min="19" max="19" width="14.875" style="3" hidden="1" customWidth="1"/>
    <col min="20" max="21" width="13.75390625" style="3" hidden="1" customWidth="1"/>
    <col min="22" max="22" width="14.875" style="3" hidden="1" customWidth="1"/>
    <col min="23" max="23" width="15.375" style="3" hidden="1" customWidth="1"/>
    <col min="24" max="24" width="12.125" style="3" hidden="1" customWidth="1"/>
    <col min="25" max="25" width="17.625" style="3" customWidth="1"/>
    <col min="26" max="26" width="14.375" style="3" customWidth="1"/>
    <col min="27" max="27" width="14.125" style="3" hidden="1" customWidth="1"/>
    <col min="28" max="28" width="14.375" style="6" hidden="1" customWidth="1"/>
    <col min="29" max="29" width="12.00390625" style="6" hidden="1" customWidth="1"/>
    <col min="30" max="30" width="13.375" style="6" hidden="1" customWidth="1"/>
    <col min="31" max="31" width="12.75390625" style="6" hidden="1" customWidth="1"/>
    <col min="32" max="32" width="21.125" style="6" hidden="1" customWidth="1"/>
    <col min="33" max="34" width="14.375" style="6" hidden="1" customWidth="1"/>
    <col min="35" max="36" width="11.875" style="6" hidden="1" customWidth="1"/>
    <col min="37" max="38" width="12.875" style="6" hidden="1" customWidth="1"/>
    <col min="39" max="39" width="17.625" style="156" customWidth="1"/>
    <col min="40" max="40" width="16.375" style="3" customWidth="1"/>
    <col min="41" max="41" width="17.00390625" style="3" customWidth="1"/>
    <col min="42" max="16384" width="9.125" style="3" customWidth="1"/>
  </cols>
  <sheetData>
    <row r="1" spans="15:39" ht="12.75">
      <c r="O1" s="5" t="s">
        <v>433</v>
      </c>
      <c r="Z1" s="584" t="s">
        <v>433</v>
      </c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84"/>
      <c r="AL1" s="584"/>
      <c r="AM1" s="584"/>
    </row>
    <row r="2" spans="15:39" ht="12.75">
      <c r="O2" s="5" t="s">
        <v>518</v>
      </c>
      <c r="Z2" s="584" t="s">
        <v>518</v>
      </c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</row>
    <row r="3" spans="15:39" ht="12.75">
      <c r="O3" s="5" t="s">
        <v>484</v>
      </c>
      <c r="Z3" s="584" t="s">
        <v>228</v>
      </c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</row>
    <row r="4" spans="15:34" ht="12.75">
      <c r="O4" s="5"/>
      <c r="AB4" s="5"/>
      <c r="AC4" s="5"/>
      <c r="AD4" s="5"/>
      <c r="AE4" s="5"/>
      <c r="AF4" s="5"/>
      <c r="AG4" s="5"/>
      <c r="AH4" s="5"/>
    </row>
    <row r="5" spans="1:39" ht="44.25" customHeight="1">
      <c r="A5" s="585" t="s">
        <v>86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</row>
    <row r="6" spans="1:27" ht="1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157"/>
      <c r="S6" s="157"/>
      <c r="T6" s="157"/>
      <c r="U6" s="157"/>
      <c r="V6" s="157"/>
      <c r="W6" s="157"/>
      <c r="X6" s="157"/>
      <c r="Y6" s="157"/>
      <c r="Z6" s="157"/>
      <c r="AA6" s="158"/>
    </row>
    <row r="7" spans="1:39" ht="12.7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P7" s="6"/>
      <c r="Q7" s="6" t="s">
        <v>290</v>
      </c>
      <c r="R7" s="6"/>
      <c r="S7" s="6"/>
      <c r="T7" s="6"/>
      <c r="U7" s="6"/>
      <c r="V7" s="6"/>
      <c r="W7" s="6"/>
      <c r="X7" s="6"/>
      <c r="Y7" s="6"/>
      <c r="Z7" s="6"/>
      <c r="AA7" s="6"/>
      <c r="AM7" s="6" t="s">
        <v>290</v>
      </c>
    </row>
    <row r="8" spans="1:39" ht="12.75" customHeight="1" thickBot="1">
      <c r="A8" s="544" t="s">
        <v>450</v>
      </c>
      <c r="B8" s="531" t="s">
        <v>229</v>
      </c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568" t="s">
        <v>63</v>
      </c>
      <c r="Z8" s="544" t="s">
        <v>64</v>
      </c>
      <c r="AA8" s="574" t="s">
        <v>230</v>
      </c>
      <c r="AB8" s="568" t="s">
        <v>452</v>
      </c>
      <c r="AC8" s="574" t="s">
        <v>224</v>
      </c>
      <c r="AD8" s="574" t="s">
        <v>241</v>
      </c>
      <c r="AE8" s="574" t="s">
        <v>237</v>
      </c>
      <c r="AF8" s="574" t="s">
        <v>43</v>
      </c>
      <c r="AG8" s="574" t="s">
        <v>242</v>
      </c>
      <c r="AH8" s="574" t="s">
        <v>243</v>
      </c>
      <c r="AI8" s="574" t="s">
        <v>244</v>
      </c>
      <c r="AJ8" s="574" t="s">
        <v>62</v>
      </c>
      <c r="AK8" s="574" t="s">
        <v>350</v>
      </c>
      <c r="AL8" s="574" t="s">
        <v>380</v>
      </c>
      <c r="AM8" s="571" t="s">
        <v>451</v>
      </c>
    </row>
    <row r="9" spans="1:39" s="29" customFormat="1" ht="16.5" customHeight="1">
      <c r="A9" s="545"/>
      <c r="B9" s="532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4" t="s">
        <v>206</v>
      </c>
      <c r="O9" s="574" t="s">
        <v>34</v>
      </c>
      <c r="P9" s="574" t="s">
        <v>239</v>
      </c>
      <c r="Q9" s="574" t="s">
        <v>338</v>
      </c>
      <c r="R9" s="574" t="s">
        <v>207</v>
      </c>
      <c r="S9" s="574" t="s">
        <v>208</v>
      </c>
      <c r="T9" s="574" t="s">
        <v>240</v>
      </c>
      <c r="U9" s="574" t="s">
        <v>218</v>
      </c>
      <c r="V9" s="574" t="s">
        <v>222</v>
      </c>
      <c r="W9" s="581" t="s">
        <v>223</v>
      </c>
      <c r="X9" s="581" t="s">
        <v>214</v>
      </c>
      <c r="Y9" s="569"/>
      <c r="Z9" s="545"/>
      <c r="AA9" s="575"/>
      <c r="AB9" s="569"/>
      <c r="AC9" s="575"/>
      <c r="AD9" s="575"/>
      <c r="AE9" s="575"/>
      <c r="AF9" s="575"/>
      <c r="AG9" s="575"/>
      <c r="AH9" s="575"/>
      <c r="AI9" s="575"/>
      <c r="AJ9" s="575"/>
      <c r="AK9" s="575"/>
      <c r="AL9" s="575"/>
      <c r="AM9" s="572"/>
    </row>
    <row r="10" spans="1:39" s="29" customFormat="1" ht="132" customHeight="1">
      <c r="A10" s="545"/>
      <c r="B10" s="532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5"/>
      <c r="O10" s="575"/>
      <c r="P10" s="575"/>
      <c r="Q10" s="575"/>
      <c r="R10" s="575"/>
      <c r="S10" s="575"/>
      <c r="T10" s="575"/>
      <c r="U10" s="575"/>
      <c r="V10" s="575"/>
      <c r="W10" s="582"/>
      <c r="X10" s="582"/>
      <c r="Y10" s="569"/>
      <c r="Z10" s="545"/>
      <c r="AA10" s="575"/>
      <c r="AB10" s="569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2"/>
    </row>
    <row r="11" spans="1:39" s="29" customFormat="1" ht="204" customHeight="1">
      <c r="A11" s="545"/>
      <c r="B11" s="532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5"/>
      <c r="O11" s="575"/>
      <c r="P11" s="575"/>
      <c r="Q11" s="575"/>
      <c r="R11" s="575"/>
      <c r="S11" s="575"/>
      <c r="T11" s="575"/>
      <c r="U11" s="575"/>
      <c r="V11" s="575"/>
      <c r="W11" s="582"/>
      <c r="X11" s="582"/>
      <c r="Y11" s="569"/>
      <c r="Z11" s="545"/>
      <c r="AA11" s="575"/>
      <c r="AB11" s="569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2"/>
    </row>
    <row r="12" spans="1:39" s="29" customFormat="1" ht="47.25" customHeight="1" thickBot="1">
      <c r="A12" s="515"/>
      <c r="B12" s="579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76"/>
      <c r="O12" s="576"/>
      <c r="P12" s="576"/>
      <c r="Q12" s="576"/>
      <c r="R12" s="576"/>
      <c r="S12" s="576"/>
      <c r="T12" s="576"/>
      <c r="U12" s="576"/>
      <c r="V12" s="576"/>
      <c r="W12" s="583"/>
      <c r="X12" s="583"/>
      <c r="Y12" s="570"/>
      <c r="Z12" s="515"/>
      <c r="AA12" s="576"/>
      <c r="AB12" s="570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3"/>
    </row>
    <row r="13" spans="1:58" ht="12.75">
      <c r="A13" s="139" t="s">
        <v>112</v>
      </c>
      <c r="B13" s="140">
        <v>1670.4</v>
      </c>
      <c r="C13" s="140">
        <v>4.6</v>
      </c>
      <c r="D13" s="140"/>
      <c r="E13" s="238">
        <v>1001.45837</v>
      </c>
      <c r="F13" s="140">
        <v>139.5</v>
      </c>
      <c r="G13" s="140">
        <f>H13+J13+K13+L13+M13+I13</f>
        <v>1001.2</v>
      </c>
      <c r="H13" s="93">
        <v>885.6</v>
      </c>
      <c r="I13" s="93"/>
      <c r="J13" s="93">
        <v>78.7</v>
      </c>
      <c r="K13" s="141"/>
      <c r="L13" s="93">
        <v>0</v>
      </c>
      <c r="M13" s="93">
        <v>36.9</v>
      </c>
      <c r="N13" s="140"/>
      <c r="O13" s="140"/>
      <c r="P13" s="223">
        <v>33.30344</v>
      </c>
      <c r="Q13" s="140">
        <v>293.1</v>
      </c>
      <c r="R13" s="140"/>
      <c r="S13" s="140"/>
      <c r="T13" s="140"/>
      <c r="U13" s="140"/>
      <c r="V13" s="140"/>
      <c r="W13" s="140"/>
      <c r="X13" s="142"/>
      <c r="Y13" s="142">
        <v>0</v>
      </c>
      <c r="Z13" s="239">
        <v>860.3</v>
      </c>
      <c r="AA13" s="142"/>
      <c r="AB13" s="93"/>
      <c r="AC13" s="140"/>
      <c r="AD13" s="140"/>
      <c r="AE13" s="140"/>
      <c r="AF13" s="140"/>
      <c r="AG13" s="140"/>
      <c r="AH13" s="140"/>
      <c r="AI13" s="140"/>
      <c r="AJ13" s="140">
        <v>247.7</v>
      </c>
      <c r="AK13" s="140"/>
      <c r="AL13" s="140">
        <v>953.2</v>
      </c>
      <c r="AM13" s="162">
        <f>B13+E13+F13+G13+AB13+AA13+C13+W13+N13+P13+Z13+Q13+AK13+V13+X13+Y13+AL13+AJ13</f>
        <v>6204.76181</v>
      </c>
      <c r="AN13" s="225">
        <f aca="true" t="shared" si="0" ref="AN13:AN57">B13+C13+D13+E13+F13+G13+N13+O13+P13+Q13+R13+S13+T13+U13+V13+W13+X13+Y13+Z13+AC13+AD13+AE13+AF13+AF13+AG13+AH13+AI13+AK13+AL13</f>
        <v>5957.06</v>
      </c>
      <c r="AO13" s="143">
        <f>AM13-AN13</f>
        <v>247.7</v>
      </c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</row>
    <row r="14" spans="1:58" ht="12.75">
      <c r="A14" s="63" t="s">
        <v>113</v>
      </c>
      <c r="B14" s="41">
        <v>7197.3</v>
      </c>
      <c r="C14" s="41">
        <v>8.7</v>
      </c>
      <c r="D14" s="41"/>
      <c r="E14" s="238">
        <v>9148.93038</v>
      </c>
      <c r="F14" s="41">
        <v>290.3</v>
      </c>
      <c r="G14" s="140">
        <f aca="true" t="shared" si="1" ref="G14:G58">H14+J14+K14+L14+M14+I14</f>
        <v>3381.3</v>
      </c>
      <c r="H14" s="41">
        <v>2814.7</v>
      </c>
      <c r="I14" s="41"/>
      <c r="J14" s="41">
        <v>435.2</v>
      </c>
      <c r="K14" s="64"/>
      <c r="L14" s="41">
        <v>0</v>
      </c>
      <c r="M14" s="41">
        <v>131.4</v>
      </c>
      <c r="N14" s="41"/>
      <c r="O14" s="41"/>
      <c r="P14" s="162">
        <v>109.02082</v>
      </c>
      <c r="Q14" s="41">
        <v>1051.2</v>
      </c>
      <c r="R14" s="41"/>
      <c r="S14" s="41"/>
      <c r="T14" s="41"/>
      <c r="U14" s="41"/>
      <c r="V14" s="41"/>
      <c r="W14" s="41"/>
      <c r="X14" s="124"/>
      <c r="Y14" s="160">
        <v>12395.213</v>
      </c>
      <c r="Z14" s="240">
        <v>1357.8</v>
      </c>
      <c r="AA14" s="124"/>
      <c r="AB14" s="41"/>
      <c r="AC14" s="41">
        <f>286.5+215</f>
        <v>501.5</v>
      </c>
      <c r="AD14" s="41"/>
      <c r="AE14" s="41"/>
      <c r="AF14" s="41"/>
      <c r="AG14" s="41"/>
      <c r="AH14" s="41"/>
      <c r="AI14" s="41"/>
      <c r="AJ14" s="41">
        <v>1342.4</v>
      </c>
      <c r="AK14" s="41">
        <v>1639.3</v>
      </c>
      <c r="AL14" s="41">
        <f>2067.9+5000</f>
        <v>7067.9</v>
      </c>
      <c r="AM14" s="162">
        <f>B14+E14+F14+G14+AB14+AA14+C14+W14+N14+P14+Z14+Q14+AK14+V14+X14+Y14+AL14+AC14+AJ14</f>
        <v>45490.8642</v>
      </c>
      <c r="AN14" s="225">
        <f t="shared" si="0"/>
        <v>44148.46</v>
      </c>
      <c r="AO14" s="143">
        <f aca="true" t="shared" si="2" ref="AO14:AO57">AM14-AN14</f>
        <v>1342.4</v>
      </c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</row>
    <row r="15" spans="1:58" ht="12.75">
      <c r="A15" s="63" t="s">
        <v>114</v>
      </c>
      <c r="B15" s="41">
        <v>21090.1</v>
      </c>
      <c r="C15" s="41">
        <f>7.3-1.3</f>
        <v>6</v>
      </c>
      <c r="D15" s="41"/>
      <c r="E15" s="238">
        <v>20529.19289</v>
      </c>
      <c r="F15" s="41">
        <v>592.1</v>
      </c>
      <c r="G15" s="140">
        <f t="shared" si="1"/>
        <v>4141.8</v>
      </c>
      <c r="H15" s="41">
        <v>3068.3</v>
      </c>
      <c r="I15" s="41"/>
      <c r="J15" s="41">
        <v>667.8</v>
      </c>
      <c r="K15" s="64"/>
      <c r="L15" s="41">
        <v>0</v>
      </c>
      <c r="M15" s="41">
        <v>405.7</v>
      </c>
      <c r="N15" s="41"/>
      <c r="O15" s="41"/>
      <c r="P15" s="162">
        <v>173.30327</v>
      </c>
      <c r="Q15" s="41">
        <v>2035.9</v>
      </c>
      <c r="R15" s="41"/>
      <c r="S15" s="41"/>
      <c r="T15" s="41"/>
      <c r="U15" s="41"/>
      <c r="V15" s="41">
        <v>7.1</v>
      </c>
      <c r="W15" s="41"/>
      <c r="X15" s="124"/>
      <c r="Y15" s="160">
        <v>76622.14844</v>
      </c>
      <c r="Z15" s="240">
        <v>2658.5</v>
      </c>
      <c r="AA15" s="124"/>
      <c r="AB15" s="41"/>
      <c r="AC15" s="41"/>
      <c r="AD15" s="41"/>
      <c r="AE15" s="41"/>
      <c r="AF15" s="41"/>
      <c r="AG15" s="41"/>
      <c r="AH15" s="41"/>
      <c r="AI15" s="41"/>
      <c r="AJ15" s="41">
        <v>3887</v>
      </c>
      <c r="AK15" s="41">
        <v>1184.1</v>
      </c>
      <c r="AL15" s="41">
        <v>6153.8</v>
      </c>
      <c r="AM15" s="162">
        <f aca="true" t="shared" si="3" ref="AM15:AM20">B15+E15+F15+G15+AB15+AA15+C15+W15+N15+P15+Z15+Q15+AK15+V15+X15+Y15+AL15+AJ15</f>
        <v>139081.0446</v>
      </c>
      <c r="AN15" s="225">
        <f t="shared" si="0"/>
        <v>135194.04</v>
      </c>
      <c r="AO15" s="143">
        <f t="shared" si="2"/>
        <v>3887</v>
      </c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</row>
    <row r="16" spans="1:58" ht="12.75">
      <c r="A16" s="63" t="s">
        <v>115</v>
      </c>
      <c r="B16" s="41">
        <v>3622.6</v>
      </c>
      <c r="C16" s="41">
        <v>6.6</v>
      </c>
      <c r="D16" s="41"/>
      <c r="E16" s="238">
        <v>1919.01443</v>
      </c>
      <c r="F16" s="41">
        <v>421.4</v>
      </c>
      <c r="G16" s="140">
        <f t="shared" si="1"/>
        <v>579.6</v>
      </c>
      <c r="H16" s="41">
        <v>38.8</v>
      </c>
      <c r="I16" s="41">
        <v>189.9</v>
      </c>
      <c r="J16" s="41">
        <v>103.7</v>
      </c>
      <c r="K16" s="64"/>
      <c r="L16" s="41">
        <v>103.9</v>
      </c>
      <c r="M16" s="41">
        <v>143.3</v>
      </c>
      <c r="N16" s="41"/>
      <c r="O16" s="41"/>
      <c r="P16" s="162">
        <v>73.47795</v>
      </c>
      <c r="Q16" s="41">
        <v>483.7</v>
      </c>
      <c r="R16" s="41"/>
      <c r="S16" s="41"/>
      <c r="T16" s="41"/>
      <c r="U16" s="41"/>
      <c r="V16" s="41"/>
      <c r="W16" s="41">
        <v>4</v>
      </c>
      <c r="X16" s="124"/>
      <c r="Y16" s="160">
        <v>40687.75023</v>
      </c>
      <c r="Z16" s="240">
        <v>580.5</v>
      </c>
      <c r="AA16" s="124"/>
      <c r="AB16" s="41"/>
      <c r="AC16" s="41"/>
      <c r="AD16" s="41"/>
      <c r="AE16" s="41"/>
      <c r="AF16" s="41"/>
      <c r="AG16" s="41"/>
      <c r="AH16" s="41"/>
      <c r="AI16" s="41"/>
      <c r="AJ16" s="41">
        <v>601.4</v>
      </c>
      <c r="AK16" s="41"/>
      <c r="AL16" s="41">
        <v>1811</v>
      </c>
      <c r="AM16" s="162">
        <f t="shared" si="3"/>
        <v>50791.04261</v>
      </c>
      <c r="AN16" s="225">
        <f t="shared" si="0"/>
        <v>50189.64</v>
      </c>
      <c r="AO16" s="143">
        <f t="shared" si="2"/>
        <v>601.4</v>
      </c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</row>
    <row r="17" spans="1:58" ht="12.75">
      <c r="A17" s="63" t="s">
        <v>116</v>
      </c>
      <c r="B17" s="41">
        <v>5457.2</v>
      </c>
      <c r="C17" s="41">
        <v>2.2</v>
      </c>
      <c r="D17" s="41"/>
      <c r="E17" s="238">
        <v>4167.71581</v>
      </c>
      <c r="F17" s="41">
        <v>131.3</v>
      </c>
      <c r="G17" s="140">
        <f t="shared" si="1"/>
        <v>816.3</v>
      </c>
      <c r="H17" s="41">
        <v>569</v>
      </c>
      <c r="I17" s="41"/>
      <c r="J17" s="41">
        <v>108.9</v>
      </c>
      <c r="K17" s="64"/>
      <c r="L17" s="41">
        <v>0</v>
      </c>
      <c r="M17" s="41">
        <v>138.4</v>
      </c>
      <c r="N17" s="41"/>
      <c r="O17" s="41"/>
      <c r="P17" s="162">
        <v>129.13088</v>
      </c>
      <c r="Q17" s="41">
        <v>913.5</v>
      </c>
      <c r="R17" s="41"/>
      <c r="S17" s="41"/>
      <c r="T17" s="41"/>
      <c r="U17" s="41"/>
      <c r="V17" s="41"/>
      <c r="W17" s="41"/>
      <c r="X17" s="124"/>
      <c r="Y17" s="160">
        <v>355.60429</v>
      </c>
      <c r="Z17" s="240">
        <v>755</v>
      </c>
      <c r="AA17" s="124"/>
      <c r="AB17" s="41"/>
      <c r="AC17" s="41"/>
      <c r="AD17" s="41"/>
      <c r="AE17" s="41"/>
      <c r="AF17" s="41"/>
      <c r="AG17" s="41"/>
      <c r="AH17" s="41"/>
      <c r="AI17" s="41"/>
      <c r="AJ17" s="41">
        <v>953.9</v>
      </c>
      <c r="AK17" s="41"/>
      <c r="AL17" s="41">
        <v>166.8</v>
      </c>
      <c r="AM17" s="162">
        <f t="shared" si="3"/>
        <v>13848.65098</v>
      </c>
      <c r="AN17" s="225">
        <f t="shared" si="0"/>
        <v>12894.75</v>
      </c>
      <c r="AO17" s="143">
        <f t="shared" si="2"/>
        <v>953.9</v>
      </c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</row>
    <row r="18" spans="1:58" ht="12.75">
      <c r="A18" s="63" t="s">
        <v>117</v>
      </c>
      <c r="B18" s="41">
        <v>3205.4</v>
      </c>
      <c r="C18" s="41">
        <f>0.8+1.4</f>
        <v>2.2</v>
      </c>
      <c r="D18" s="41"/>
      <c r="E18" s="238">
        <v>1638.97378</v>
      </c>
      <c r="F18" s="41">
        <v>89.6</v>
      </c>
      <c r="G18" s="140">
        <f t="shared" si="1"/>
        <v>346.7</v>
      </c>
      <c r="H18" s="41">
        <v>93.2</v>
      </c>
      <c r="I18" s="41"/>
      <c r="J18" s="41">
        <v>81</v>
      </c>
      <c r="K18" s="64"/>
      <c r="L18" s="41">
        <v>0</v>
      </c>
      <c r="M18" s="41">
        <v>172.5</v>
      </c>
      <c r="N18" s="41"/>
      <c r="O18" s="41"/>
      <c r="P18" s="162">
        <v>50.16209</v>
      </c>
      <c r="Q18" s="41">
        <v>373.9</v>
      </c>
      <c r="R18" s="41"/>
      <c r="S18" s="41"/>
      <c r="T18" s="41"/>
      <c r="U18" s="41"/>
      <c r="V18" s="41"/>
      <c r="W18" s="41"/>
      <c r="X18" s="124"/>
      <c r="Y18" s="160">
        <v>6490.03326</v>
      </c>
      <c r="Z18" s="240">
        <v>440.6</v>
      </c>
      <c r="AA18" s="124"/>
      <c r="AB18" s="41"/>
      <c r="AC18" s="41"/>
      <c r="AD18" s="41"/>
      <c r="AE18" s="41"/>
      <c r="AF18" s="41"/>
      <c r="AG18" s="41"/>
      <c r="AH18" s="41"/>
      <c r="AI18" s="41"/>
      <c r="AJ18" s="41">
        <v>576</v>
      </c>
      <c r="AK18" s="41"/>
      <c r="AL18" s="41">
        <v>40.7</v>
      </c>
      <c r="AM18" s="162">
        <f t="shared" si="3"/>
        <v>13254.26913</v>
      </c>
      <c r="AN18" s="225">
        <f t="shared" si="0"/>
        <v>12678.27</v>
      </c>
      <c r="AO18" s="143">
        <f t="shared" si="2"/>
        <v>576</v>
      </c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</row>
    <row r="19" spans="1:58" ht="12.75">
      <c r="A19" s="63" t="s">
        <v>118</v>
      </c>
      <c r="B19" s="41">
        <v>3667.5</v>
      </c>
      <c r="C19" s="41"/>
      <c r="D19" s="41"/>
      <c r="E19" s="238">
        <v>1869.61333</v>
      </c>
      <c r="F19" s="41">
        <v>79.4</v>
      </c>
      <c r="G19" s="140">
        <f t="shared" si="1"/>
        <v>344</v>
      </c>
      <c r="H19" s="41">
        <v>152.9</v>
      </c>
      <c r="I19" s="41"/>
      <c r="J19" s="41">
        <v>91.4</v>
      </c>
      <c r="K19" s="64"/>
      <c r="L19" s="41">
        <v>0</v>
      </c>
      <c r="M19" s="41">
        <v>99.7</v>
      </c>
      <c r="N19" s="41"/>
      <c r="O19" s="41"/>
      <c r="P19" s="162">
        <v>115.43167</v>
      </c>
      <c r="Q19" s="41">
        <v>680.5</v>
      </c>
      <c r="R19" s="41"/>
      <c r="S19" s="41"/>
      <c r="T19" s="41"/>
      <c r="U19" s="41"/>
      <c r="V19" s="41">
        <v>74.8</v>
      </c>
      <c r="W19" s="41"/>
      <c r="X19" s="124"/>
      <c r="Y19" s="160">
        <v>44866.402</v>
      </c>
      <c r="Z19" s="240">
        <v>677.2</v>
      </c>
      <c r="AA19" s="124"/>
      <c r="AB19" s="41"/>
      <c r="AC19" s="41"/>
      <c r="AD19" s="41"/>
      <c r="AE19" s="41"/>
      <c r="AF19" s="41"/>
      <c r="AG19" s="41"/>
      <c r="AH19" s="41"/>
      <c r="AI19" s="41"/>
      <c r="AJ19" s="41">
        <v>564.3</v>
      </c>
      <c r="AK19" s="41"/>
      <c r="AL19" s="41">
        <v>131.7</v>
      </c>
      <c r="AM19" s="162">
        <f t="shared" si="3"/>
        <v>53070.847</v>
      </c>
      <c r="AN19" s="225">
        <f t="shared" si="0"/>
        <v>52506.55</v>
      </c>
      <c r="AO19" s="143">
        <f t="shared" si="2"/>
        <v>564.3</v>
      </c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</row>
    <row r="20" spans="1:58" ht="12.75">
      <c r="A20" s="63" t="s">
        <v>119</v>
      </c>
      <c r="B20" s="41">
        <v>1341.6</v>
      </c>
      <c r="C20" s="41">
        <f>32+1.8</f>
        <v>33.8</v>
      </c>
      <c r="D20" s="41"/>
      <c r="E20" s="238">
        <v>2113.15604</v>
      </c>
      <c r="F20" s="41">
        <v>5</v>
      </c>
      <c r="G20" s="140">
        <f t="shared" si="1"/>
        <v>263.9</v>
      </c>
      <c r="H20" s="41">
        <v>77.4</v>
      </c>
      <c r="I20" s="41"/>
      <c r="J20" s="41">
        <v>84</v>
      </c>
      <c r="K20" s="64"/>
      <c r="L20" s="41">
        <v>0</v>
      </c>
      <c r="M20" s="41">
        <v>102.5</v>
      </c>
      <c r="N20" s="41"/>
      <c r="O20" s="41"/>
      <c r="P20" s="162">
        <v>43.55819</v>
      </c>
      <c r="Q20" s="41">
        <v>179.4</v>
      </c>
      <c r="R20" s="41"/>
      <c r="S20" s="41"/>
      <c r="T20" s="41"/>
      <c r="U20" s="41"/>
      <c r="V20" s="41"/>
      <c r="W20" s="41"/>
      <c r="X20" s="124"/>
      <c r="Y20" s="124">
        <v>0</v>
      </c>
      <c r="Z20" s="240">
        <v>905.8</v>
      </c>
      <c r="AA20" s="124"/>
      <c r="AB20" s="41"/>
      <c r="AC20" s="41"/>
      <c r="AD20" s="41"/>
      <c r="AE20" s="41"/>
      <c r="AF20" s="41"/>
      <c r="AG20" s="41"/>
      <c r="AH20" s="41"/>
      <c r="AI20" s="41"/>
      <c r="AJ20" s="41">
        <v>258.7</v>
      </c>
      <c r="AK20" s="41"/>
      <c r="AL20" s="41">
        <v>192.8</v>
      </c>
      <c r="AM20" s="162">
        <f t="shared" si="3"/>
        <v>5337.71423</v>
      </c>
      <c r="AN20" s="225">
        <f t="shared" si="0"/>
        <v>5079.01</v>
      </c>
      <c r="AO20" s="143">
        <f t="shared" si="2"/>
        <v>258.7</v>
      </c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</row>
    <row r="21" spans="1:58" ht="12.75">
      <c r="A21" s="63" t="s">
        <v>120</v>
      </c>
      <c r="B21" s="41">
        <v>42590.3</v>
      </c>
      <c r="C21" s="41">
        <f>345.6+15.1+17.9</f>
        <v>378.6</v>
      </c>
      <c r="D21" s="41"/>
      <c r="E21" s="238">
        <v>60082.30197</v>
      </c>
      <c r="F21" s="41">
        <v>837.7</v>
      </c>
      <c r="G21" s="140">
        <f t="shared" si="1"/>
        <v>34478.5</v>
      </c>
      <c r="H21" s="41">
        <v>29189.4</v>
      </c>
      <c r="I21" s="41"/>
      <c r="J21" s="41">
        <v>3052.6</v>
      </c>
      <c r="K21" s="145">
        <v>563.2</v>
      </c>
      <c r="L21" s="41">
        <v>0</v>
      </c>
      <c r="M21" s="41">
        <v>1673.3</v>
      </c>
      <c r="N21" s="41">
        <v>1660</v>
      </c>
      <c r="O21" s="41"/>
      <c r="P21" s="162">
        <v>581.16226</v>
      </c>
      <c r="Q21" s="41">
        <v>6141.7</v>
      </c>
      <c r="R21" s="41"/>
      <c r="S21" s="41"/>
      <c r="T21" s="41"/>
      <c r="U21" s="41"/>
      <c r="V21" s="41"/>
      <c r="W21" s="41">
        <v>3175.4</v>
      </c>
      <c r="X21" s="124"/>
      <c r="Y21" s="160">
        <v>209011.32414</v>
      </c>
      <c r="Z21" s="240">
        <v>22020.436</v>
      </c>
      <c r="AA21" s="124"/>
      <c r="AB21" s="41"/>
      <c r="AC21" s="41">
        <f>6000+6000</f>
        <v>12000</v>
      </c>
      <c r="AD21" s="41"/>
      <c r="AE21" s="41"/>
      <c r="AF21" s="41"/>
      <c r="AG21" s="41"/>
      <c r="AH21" s="41"/>
      <c r="AI21" s="41"/>
      <c r="AJ21" s="41">
        <v>7795.3</v>
      </c>
      <c r="AK21" s="41"/>
      <c r="AL21" s="41">
        <v>1998.6</v>
      </c>
      <c r="AM21" s="162">
        <f>B21+E21+F21+G21+AB21+AA21+C21+W21+N21+P21+Z21+Q21+AK21+V21+X21+Y21+AL21+AC21+AJ21</f>
        <v>402751.32437</v>
      </c>
      <c r="AN21" s="225">
        <f t="shared" si="0"/>
        <v>394956.02</v>
      </c>
      <c r="AO21" s="143">
        <f t="shared" si="2"/>
        <v>7795.3</v>
      </c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</row>
    <row r="22" spans="1:58" ht="12.75">
      <c r="A22" s="63" t="s">
        <v>121</v>
      </c>
      <c r="B22" s="41">
        <v>5456.5</v>
      </c>
      <c r="C22" s="41">
        <f>13.3+14.4+4.9</f>
        <v>32.6</v>
      </c>
      <c r="D22" s="41"/>
      <c r="E22" s="238">
        <v>5206.14711</v>
      </c>
      <c r="F22" s="41">
        <v>152.2</v>
      </c>
      <c r="G22" s="140">
        <f t="shared" si="1"/>
        <v>1981.1</v>
      </c>
      <c r="H22" s="41">
        <v>1715.6</v>
      </c>
      <c r="I22" s="41"/>
      <c r="J22" s="41">
        <v>180.3</v>
      </c>
      <c r="K22" s="64"/>
      <c r="L22" s="41">
        <v>0</v>
      </c>
      <c r="M22" s="41">
        <v>85.2</v>
      </c>
      <c r="N22" s="41"/>
      <c r="O22" s="41"/>
      <c r="P22" s="162">
        <v>88.42997</v>
      </c>
      <c r="Q22" s="41">
        <v>655</v>
      </c>
      <c r="R22" s="41"/>
      <c r="S22" s="41"/>
      <c r="T22" s="41"/>
      <c r="U22" s="41"/>
      <c r="V22" s="41"/>
      <c r="W22" s="41"/>
      <c r="X22" s="124"/>
      <c r="Y22" s="124">
        <v>0</v>
      </c>
      <c r="Z22" s="240">
        <v>1809.3</v>
      </c>
      <c r="AA22" s="124"/>
      <c r="AB22" s="41"/>
      <c r="AC22" s="41"/>
      <c r="AD22" s="41"/>
      <c r="AE22" s="41"/>
      <c r="AF22" s="41"/>
      <c r="AG22" s="41"/>
      <c r="AH22" s="41"/>
      <c r="AI22" s="41"/>
      <c r="AJ22" s="41">
        <v>1115.8</v>
      </c>
      <c r="AK22" s="41">
        <v>95.4</v>
      </c>
      <c r="AL22" s="41">
        <v>886.8</v>
      </c>
      <c r="AM22" s="162">
        <f>B22+E22+F22+G22+AB22+AA22+C22+W22+N22+P22+Z22+Q22+AK22+V22+X22+Y22+AL22+AJ22</f>
        <v>17479.27708</v>
      </c>
      <c r="AN22" s="225">
        <f t="shared" si="0"/>
        <v>16363.48</v>
      </c>
      <c r="AO22" s="143">
        <f t="shared" si="2"/>
        <v>1115.8</v>
      </c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</row>
    <row r="23" spans="1:58" ht="12.75">
      <c r="A23" s="63" t="s">
        <v>122</v>
      </c>
      <c r="B23" s="41">
        <v>8302.2</v>
      </c>
      <c r="C23" s="41">
        <f>123.8+12.5</f>
        <v>136.3</v>
      </c>
      <c r="D23" s="41"/>
      <c r="E23" s="238">
        <v>10603.1283</v>
      </c>
      <c r="F23" s="41">
        <v>275.1</v>
      </c>
      <c r="G23" s="140">
        <f t="shared" si="1"/>
        <v>4216.2</v>
      </c>
      <c r="H23" s="41">
        <v>3585.1</v>
      </c>
      <c r="I23" s="41"/>
      <c r="J23" s="41">
        <v>347.1</v>
      </c>
      <c r="K23" s="64"/>
      <c r="L23" s="41">
        <v>0</v>
      </c>
      <c r="M23" s="41">
        <v>284</v>
      </c>
      <c r="N23" s="41"/>
      <c r="O23" s="41"/>
      <c r="P23" s="162">
        <v>186.06871</v>
      </c>
      <c r="Q23" s="41">
        <v>1183.9</v>
      </c>
      <c r="R23" s="41"/>
      <c r="S23" s="41"/>
      <c r="T23" s="41"/>
      <c r="U23" s="41"/>
      <c r="V23" s="41">
        <v>41.3</v>
      </c>
      <c r="W23" s="41"/>
      <c r="X23" s="124"/>
      <c r="Y23" s="124">
        <v>0</v>
      </c>
      <c r="Z23" s="240">
        <v>1347.6</v>
      </c>
      <c r="AA23" s="124"/>
      <c r="AB23" s="41"/>
      <c r="AC23" s="41"/>
      <c r="AD23" s="41"/>
      <c r="AE23" s="41"/>
      <c r="AF23" s="41"/>
      <c r="AG23" s="41"/>
      <c r="AH23" s="41"/>
      <c r="AI23" s="41"/>
      <c r="AJ23" s="41">
        <v>1598.5</v>
      </c>
      <c r="AK23" s="41"/>
      <c r="AL23" s="41">
        <v>248.3</v>
      </c>
      <c r="AM23" s="162">
        <f>B23+E23+F23+G23+AB23+AA23+C23+W23+N23+P23+Z23+Q23+AK23+V23+X23+Y23+AL23+AJ23</f>
        <v>28138.59701</v>
      </c>
      <c r="AN23" s="225">
        <f t="shared" si="0"/>
        <v>26540.1</v>
      </c>
      <c r="AO23" s="143">
        <f t="shared" si="2"/>
        <v>1598.5</v>
      </c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</row>
    <row r="24" spans="1:58" ht="12.75">
      <c r="A24" s="63" t="s">
        <v>123</v>
      </c>
      <c r="B24" s="41">
        <v>706.3</v>
      </c>
      <c r="C24" s="41">
        <v>2.1</v>
      </c>
      <c r="D24" s="41"/>
      <c r="E24" s="238">
        <v>562.94968</v>
      </c>
      <c r="F24" s="41">
        <v>5.7</v>
      </c>
      <c r="G24" s="140">
        <f t="shared" si="1"/>
        <v>61.4</v>
      </c>
      <c r="H24" s="41">
        <v>24.8</v>
      </c>
      <c r="I24" s="41"/>
      <c r="J24" s="41">
        <v>17.2</v>
      </c>
      <c r="K24" s="64"/>
      <c r="L24" s="41">
        <v>0</v>
      </c>
      <c r="M24" s="41">
        <v>19.4</v>
      </c>
      <c r="N24" s="41"/>
      <c r="O24" s="41"/>
      <c r="P24" s="162">
        <v>23.04982</v>
      </c>
      <c r="Q24" s="41">
        <v>116.4</v>
      </c>
      <c r="R24" s="41"/>
      <c r="S24" s="41"/>
      <c r="T24" s="41"/>
      <c r="U24" s="41"/>
      <c r="V24" s="41"/>
      <c r="W24" s="41"/>
      <c r="X24" s="124"/>
      <c r="Y24" s="160">
        <v>1219.17861</v>
      </c>
      <c r="Z24" s="240">
        <v>136.2</v>
      </c>
      <c r="AA24" s="124"/>
      <c r="AB24" s="41"/>
      <c r="AC24" s="41"/>
      <c r="AD24" s="41"/>
      <c r="AE24" s="41"/>
      <c r="AF24" s="41"/>
      <c r="AG24" s="41"/>
      <c r="AH24" s="41"/>
      <c r="AI24" s="41"/>
      <c r="AJ24" s="41">
        <v>140.2</v>
      </c>
      <c r="AK24" s="41">
        <v>203.3</v>
      </c>
      <c r="AL24" s="41">
        <v>62.3</v>
      </c>
      <c r="AM24" s="162">
        <f>B24+E24+F24+G24+AB24+AA24+C24+W24+N24+P24+Z24+Q24+AK24+V24+X24+Y24+AL24+AJ24</f>
        <v>3239.07811</v>
      </c>
      <c r="AN24" s="225">
        <f t="shared" si="0"/>
        <v>3098.88</v>
      </c>
      <c r="AO24" s="143">
        <f t="shared" si="2"/>
        <v>140.2</v>
      </c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</row>
    <row r="25" spans="1:58" ht="12.75">
      <c r="A25" s="63" t="s">
        <v>454</v>
      </c>
      <c r="B25" s="41">
        <v>1579.3</v>
      </c>
      <c r="C25" s="41">
        <v>6.9</v>
      </c>
      <c r="D25" s="41"/>
      <c r="E25" s="238">
        <v>929.14671</v>
      </c>
      <c r="F25" s="41">
        <v>21.2</v>
      </c>
      <c r="G25" s="140">
        <f t="shared" si="1"/>
        <v>71.5</v>
      </c>
      <c r="H25" s="41">
        <v>0</v>
      </c>
      <c r="I25" s="41"/>
      <c r="J25" s="41">
        <v>41.1</v>
      </c>
      <c r="K25" s="64"/>
      <c r="L25" s="41">
        <v>0</v>
      </c>
      <c r="M25" s="41">
        <v>30.4</v>
      </c>
      <c r="N25" s="41"/>
      <c r="O25" s="41"/>
      <c r="P25" s="162">
        <v>31.79201</v>
      </c>
      <c r="Q25" s="41">
        <v>218.5</v>
      </c>
      <c r="R25" s="41"/>
      <c r="S25" s="41"/>
      <c r="T25" s="41"/>
      <c r="U25" s="41"/>
      <c r="V25" s="41"/>
      <c r="W25" s="41"/>
      <c r="X25" s="124"/>
      <c r="Y25" s="124">
        <v>0</v>
      </c>
      <c r="Z25" s="240">
        <v>274.6</v>
      </c>
      <c r="AA25" s="124"/>
      <c r="AB25" s="41"/>
      <c r="AC25" s="41"/>
      <c r="AD25" s="41"/>
      <c r="AE25" s="41"/>
      <c r="AF25" s="41"/>
      <c r="AG25" s="41"/>
      <c r="AH25" s="41"/>
      <c r="AI25" s="41"/>
      <c r="AJ25" s="41">
        <v>228.5</v>
      </c>
      <c r="AK25" s="41"/>
      <c r="AL25" s="41">
        <v>519.5</v>
      </c>
      <c r="AM25" s="162">
        <f>B25+E25+F25+G25+AB25+AA25+C25+W25+N25+P25+Z25+Q25+AK25+V25+X25+Y25+AL25+AJ25</f>
        <v>3880.93872</v>
      </c>
      <c r="AN25" s="225">
        <f t="shared" si="0"/>
        <v>3652.44</v>
      </c>
      <c r="AO25" s="143">
        <f t="shared" si="2"/>
        <v>228.5</v>
      </c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</row>
    <row r="26" spans="1:58" ht="12.75">
      <c r="A26" s="63" t="s">
        <v>124</v>
      </c>
      <c r="B26" s="41">
        <v>6352.8</v>
      </c>
      <c r="C26" s="41">
        <f>2.5+2.8+1.4</f>
        <v>6.7</v>
      </c>
      <c r="D26" s="41"/>
      <c r="E26" s="238">
        <v>6150.10344</v>
      </c>
      <c r="F26" s="41">
        <v>56.6</v>
      </c>
      <c r="G26" s="140">
        <f t="shared" si="1"/>
        <v>1283</v>
      </c>
      <c r="H26" s="41">
        <v>836</v>
      </c>
      <c r="I26" s="41"/>
      <c r="J26" s="41">
        <v>253</v>
      </c>
      <c r="K26" s="64"/>
      <c r="L26" s="41">
        <v>0</v>
      </c>
      <c r="M26" s="41">
        <v>194</v>
      </c>
      <c r="N26" s="41"/>
      <c r="O26" s="41"/>
      <c r="P26" s="162">
        <v>64.01</v>
      </c>
      <c r="Q26" s="41">
        <v>842</v>
      </c>
      <c r="R26" s="41"/>
      <c r="S26" s="41"/>
      <c r="T26" s="41"/>
      <c r="U26" s="41"/>
      <c r="V26" s="41"/>
      <c r="W26" s="41"/>
      <c r="X26" s="124"/>
      <c r="Y26" s="124">
        <v>0</v>
      </c>
      <c r="Z26" s="240">
        <v>2770.4</v>
      </c>
      <c r="AA26" s="124"/>
      <c r="AB26" s="41"/>
      <c r="AC26" s="41"/>
      <c r="AD26" s="41"/>
      <c r="AE26" s="41"/>
      <c r="AF26" s="41"/>
      <c r="AG26" s="41"/>
      <c r="AH26" s="41"/>
      <c r="AI26" s="41"/>
      <c r="AJ26" s="41">
        <v>1056.2</v>
      </c>
      <c r="AK26" s="41">
        <f>645+1300</f>
        <v>1945</v>
      </c>
      <c r="AL26" s="41">
        <v>7425.3</v>
      </c>
      <c r="AM26" s="162">
        <f>B26+E26+F26+G26+AB26+AA26+C26+W26+N26+P26+Z26+Q26+AK26+V26+X26+Y26+AL26+AJ26</f>
        <v>27952.11344</v>
      </c>
      <c r="AN26" s="225">
        <f t="shared" si="0"/>
        <v>26895.91</v>
      </c>
      <c r="AO26" s="143">
        <f t="shared" si="2"/>
        <v>1056.2</v>
      </c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</row>
    <row r="27" spans="1:58" ht="12.75">
      <c r="A27" s="63" t="s">
        <v>125</v>
      </c>
      <c r="B27" s="41">
        <v>14967.2</v>
      </c>
      <c r="C27" s="41">
        <v>13.4</v>
      </c>
      <c r="D27" s="41"/>
      <c r="E27" s="238">
        <v>13491.83639</v>
      </c>
      <c r="F27" s="41">
        <v>336.9</v>
      </c>
      <c r="G27" s="140">
        <f t="shared" si="1"/>
        <v>10862.7</v>
      </c>
      <c r="H27" s="41">
        <v>10018.2</v>
      </c>
      <c r="I27" s="41"/>
      <c r="J27" s="41">
        <v>707.9</v>
      </c>
      <c r="K27" s="64"/>
      <c r="L27" s="41">
        <v>0</v>
      </c>
      <c r="M27" s="41">
        <v>136.6</v>
      </c>
      <c r="N27" s="41"/>
      <c r="O27" s="41"/>
      <c r="P27" s="162">
        <f>141.42145+52.3</f>
        <v>193.72145</v>
      </c>
      <c r="Q27" s="41">
        <v>1338.4</v>
      </c>
      <c r="R27" s="41"/>
      <c r="S27" s="41"/>
      <c r="T27" s="41"/>
      <c r="U27" s="41">
        <v>700.9</v>
      </c>
      <c r="V27" s="41"/>
      <c r="W27" s="41"/>
      <c r="X27" s="124"/>
      <c r="Y27" s="160">
        <v>14586.7534</v>
      </c>
      <c r="Z27" s="240">
        <v>6063.9</v>
      </c>
      <c r="AA27" s="124"/>
      <c r="AB27" s="41"/>
      <c r="AC27" s="41"/>
      <c r="AD27" s="41"/>
      <c r="AE27" s="41"/>
      <c r="AF27" s="41"/>
      <c r="AG27" s="41"/>
      <c r="AH27" s="41"/>
      <c r="AI27" s="41"/>
      <c r="AJ27" s="41">
        <v>2816.3</v>
      </c>
      <c r="AK27" s="41">
        <v>394.6</v>
      </c>
      <c r="AL27" s="41">
        <v>1170.2</v>
      </c>
      <c r="AM27" s="162">
        <f>B27+E27+F27+G27+AB27+AA27+C27+W27+N27+P27+Z27+Q27+AK27+V27+X27+Y27+AL27+U27+AJ27</f>
        <v>66936.81124</v>
      </c>
      <c r="AN27" s="225">
        <f t="shared" si="0"/>
        <v>64120.51</v>
      </c>
      <c r="AO27" s="143">
        <f t="shared" si="2"/>
        <v>2816.3</v>
      </c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</row>
    <row r="28" spans="1:58" ht="12.75">
      <c r="A28" s="63" t="s">
        <v>126</v>
      </c>
      <c r="B28" s="41">
        <v>3720.3</v>
      </c>
      <c r="C28" s="41">
        <v>2.2</v>
      </c>
      <c r="D28" s="41"/>
      <c r="E28" s="238">
        <v>3434.82676</v>
      </c>
      <c r="F28" s="41">
        <v>222.6</v>
      </c>
      <c r="G28" s="140">
        <f t="shared" si="1"/>
        <v>551.1</v>
      </c>
      <c r="H28" s="41">
        <v>217.8</v>
      </c>
      <c r="I28" s="41"/>
      <c r="J28" s="41">
        <v>188.1</v>
      </c>
      <c r="K28" s="64"/>
      <c r="L28" s="41">
        <v>0</v>
      </c>
      <c r="M28" s="41">
        <v>145.2</v>
      </c>
      <c r="N28" s="41"/>
      <c r="O28" s="41"/>
      <c r="P28" s="162">
        <v>82.32194</v>
      </c>
      <c r="Q28" s="41">
        <v>732.1</v>
      </c>
      <c r="R28" s="41"/>
      <c r="S28" s="41"/>
      <c r="T28" s="41"/>
      <c r="U28" s="41"/>
      <c r="V28" s="41"/>
      <c r="W28" s="41"/>
      <c r="X28" s="124"/>
      <c r="Y28" s="160">
        <v>5466.089</v>
      </c>
      <c r="Z28" s="240">
        <v>925.2</v>
      </c>
      <c r="AA28" s="124"/>
      <c r="AB28" s="41"/>
      <c r="AC28" s="41"/>
      <c r="AD28" s="41"/>
      <c r="AE28" s="41"/>
      <c r="AF28" s="41"/>
      <c r="AG28" s="41"/>
      <c r="AH28" s="41"/>
      <c r="AI28" s="41"/>
      <c r="AJ28" s="41">
        <v>749.6</v>
      </c>
      <c r="AK28" s="41"/>
      <c r="AL28" s="41">
        <v>150.5</v>
      </c>
      <c r="AM28" s="162">
        <f>B28+E28+F28+G28+AB28+AA28+C28+W28+N28+P28+Z28+Q28+AK28+V28+X28+Y28+AL28+AJ28</f>
        <v>16036.8377</v>
      </c>
      <c r="AN28" s="225">
        <f t="shared" si="0"/>
        <v>15287.24</v>
      </c>
      <c r="AO28" s="143">
        <f t="shared" si="2"/>
        <v>749.6</v>
      </c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</row>
    <row r="29" spans="1:58" ht="12.75">
      <c r="A29" s="63" t="s">
        <v>127</v>
      </c>
      <c r="B29" s="41">
        <v>4203.8</v>
      </c>
      <c r="C29" s="41">
        <v>2.9</v>
      </c>
      <c r="D29" s="41"/>
      <c r="E29" s="238">
        <v>1719.03997</v>
      </c>
      <c r="F29" s="41">
        <v>986.8</v>
      </c>
      <c r="G29" s="140">
        <f t="shared" si="1"/>
        <v>2890.3</v>
      </c>
      <c r="H29" s="41">
        <v>74.3</v>
      </c>
      <c r="I29" s="41">
        <v>1898.9</v>
      </c>
      <c r="J29" s="41">
        <v>111</v>
      </c>
      <c r="K29" s="64"/>
      <c r="L29" s="41">
        <v>592.6</v>
      </c>
      <c r="M29" s="41">
        <v>213.5</v>
      </c>
      <c r="N29" s="41"/>
      <c r="O29" s="41"/>
      <c r="P29" s="162">
        <v>199.54586</v>
      </c>
      <c r="Q29" s="41">
        <v>733.7</v>
      </c>
      <c r="R29" s="41"/>
      <c r="S29" s="41"/>
      <c r="T29" s="41"/>
      <c r="U29" s="41"/>
      <c r="V29" s="41"/>
      <c r="W29" s="41"/>
      <c r="X29" s="124"/>
      <c r="Y29" s="124">
        <v>0</v>
      </c>
      <c r="Z29" s="240">
        <v>349.2</v>
      </c>
      <c r="AA29" s="124"/>
      <c r="AB29" s="41"/>
      <c r="AC29" s="41"/>
      <c r="AD29" s="41"/>
      <c r="AE29" s="41"/>
      <c r="AF29" s="41"/>
      <c r="AG29" s="41"/>
      <c r="AH29" s="41"/>
      <c r="AI29" s="41"/>
      <c r="AJ29" s="41">
        <v>763.5</v>
      </c>
      <c r="AK29" s="41">
        <v>2186.3</v>
      </c>
      <c r="AL29" s="41">
        <v>3398.7</v>
      </c>
      <c r="AM29" s="162">
        <f>B29+E29+F29+G29+AB29+AA29+C29+W29+N29+P29+Z29+Q29+AK29+V29+X29+Y29+AL29+AJ29</f>
        <v>17433.78583</v>
      </c>
      <c r="AN29" s="225">
        <f t="shared" si="0"/>
        <v>16670.29</v>
      </c>
      <c r="AO29" s="143">
        <f t="shared" si="2"/>
        <v>763.5</v>
      </c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</row>
    <row r="30" spans="1:58" ht="12.75">
      <c r="A30" s="63" t="s">
        <v>128</v>
      </c>
      <c r="B30" s="41">
        <v>20939.7</v>
      </c>
      <c r="C30" s="41">
        <f>245+7.3+1.6</f>
        <v>253.9</v>
      </c>
      <c r="D30" s="41"/>
      <c r="E30" s="238">
        <v>23591.23868</v>
      </c>
      <c r="F30" s="41">
        <v>572</v>
      </c>
      <c r="G30" s="140">
        <f t="shared" si="1"/>
        <v>3391.8</v>
      </c>
      <c r="H30" s="41">
        <v>2388.5</v>
      </c>
      <c r="I30" s="41"/>
      <c r="J30" s="41">
        <v>531.6</v>
      </c>
      <c r="K30" s="64"/>
      <c r="L30" s="41">
        <v>0</v>
      </c>
      <c r="M30" s="41">
        <v>471.7</v>
      </c>
      <c r="N30" s="41"/>
      <c r="O30" s="41"/>
      <c r="P30" s="162">
        <v>234.57066</v>
      </c>
      <c r="Q30" s="41">
        <v>3074.3</v>
      </c>
      <c r="R30" s="41"/>
      <c r="S30" s="41"/>
      <c r="T30" s="41"/>
      <c r="U30" s="41"/>
      <c r="V30" s="41">
        <v>97.8</v>
      </c>
      <c r="W30" s="41">
        <v>5.3</v>
      </c>
      <c r="X30" s="124"/>
      <c r="Y30" s="160">
        <v>67716.58752</v>
      </c>
      <c r="Z30" s="240">
        <v>3954</v>
      </c>
      <c r="AA30" s="124"/>
      <c r="AB30" s="41"/>
      <c r="AC30" s="41"/>
      <c r="AD30" s="41"/>
      <c r="AE30" s="41"/>
      <c r="AF30" s="41"/>
      <c r="AG30" s="41"/>
      <c r="AH30" s="41"/>
      <c r="AI30" s="41"/>
      <c r="AJ30" s="41">
        <v>3997.5</v>
      </c>
      <c r="AK30" s="41"/>
      <c r="AL30" s="41">
        <v>1591.5</v>
      </c>
      <c r="AM30" s="162">
        <f>B30+E30+F30+G30+AB30+AA30+C30+W30+N30+P30+Z30+Q30+AK30+V30+X30+Y30+AL30+AJ30</f>
        <v>129420.19686</v>
      </c>
      <c r="AN30" s="225">
        <f t="shared" si="0"/>
        <v>125422.7</v>
      </c>
      <c r="AO30" s="143">
        <f t="shared" si="2"/>
        <v>3997.5</v>
      </c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</row>
    <row r="31" spans="1:58" ht="12.75">
      <c r="A31" s="63" t="s">
        <v>129</v>
      </c>
      <c r="B31" s="41">
        <v>16903</v>
      </c>
      <c r="C31" s="41">
        <f>151.1+36.7</f>
        <v>187.8</v>
      </c>
      <c r="D31" s="41"/>
      <c r="E31" s="238">
        <v>20279.06648</v>
      </c>
      <c r="F31" s="41">
        <v>229.4</v>
      </c>
      <c r="G31" s="140">
        <f t="shared" si="1"/>
        <v>12064.9</v>
      </c>
      <c r="H31" s="41">
        <v>9959.9</v>
      </c>
      <c r="I31" s="41"/>
      <c r="J31" s="41">
        <v>1574.2</v>
      </c>
      <c r="K31" s="64"/>
      <c r="L31" s="41">
        <v>0</v>
      </c>
      <c r="M31" s="41">
        <v>530.8</v>
      </c>
      <c r="N31" s="41"/>
      <c r="O31" s="41"/>
      <c r="P31" s="162">
        <v>235.8827</v>
      </c>
      <c r="Q31" s="41">
        <v>3150.2</v>
      </c>
      <c r="R31" s="41"/>
      <c r="S31" s="41"/>
      <c r="T31" s="41"/>
      <c r="U31" s="41"/>
      <c r="V31" s="41">
        <v>69.5</v>
      </c>
      <c r="W31" s="41"/>
      <c r="X31" s="124"/>
      <c r="Y31" s="160">
        <v>86514.0973</v>
      </c>
      <c r="Z31" s="240">
        <v>3268.4</v>
      </c>
      <c r="AA31" s="124"/>
      <c r="AB31" s="41"/>
      <c r="AC31" s="41">
        <f>3013.5+3085</f>
        <v>6098.5</v>
      </c>
      <c r="AD31" s="41"/>
      <c r="AE31" s="41"/>
      <c r="AF31" s="41"/>
      <c r="AG31" s="41"/>
      <c r="AH31" s="41"/>
      <c r="AI31" s="41"/>
      <c r="AJ31" s="41">
        <v>3168</v>
      </c>
      <c r="AK31" s="41">
        <v>1700</v>
      </c>
      <c r="AL31" s="41">
        <v>6043.8</v>
      </c>
      <c r="AM31" s="162">
        <f>B31+E31+F31+G31+AB31+AA31+C31+W31+N31+P31+Z31+Q31+AK31+V31+X31+Y31+AL31+AC31+AJ31</f>
        <v>159912.54648</v>
      </c>
      <c r="AN31" s="225">
        <f t="shared" si="0"/>
        <v>156744.55</v>
      </c>
      <c r="AO31" s="143">
        <f t="shared" si="2"/>
        <v>3168</v>
      </c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</row>
    <row r="32" spans="1:58" ht="12.75">
      <c r="A32" s="63" t="s">
        <v>130</v>
      </c>
      <c r="B32" s="41">
        <v>918.6</v>
      </c>
      <c r="C32" s="41">
        <v>3.6</v>
      </c>
      <c r="D32" s="41"/>
      <c r="E32" s="238">
        <v>249.25486</v>
      </c>
      <c r="F32" s="41">
        <v>20.9</v>
      </c>
      <c r="G32" s="140">
        <f t="shared" si="1"/>
        <v>92</v>
      </c>
      <c r="H32" s="41">
        <v>21.8</v>
      </c>
      <c r="I32" s="41"/>
      <c r="J32" s="41">
        <v>26.5</v>
      </c>
      <c r="K32" s="64"/>
      <c r="L32" s="41">
        <v>0</v>
      </c>
      <c r="M32" s="41">
        <v>43.7</v>
      </c>
      <c r="N32" s="41"/>
      <c r="O32" s="41"/>
      <c r="P32" s="162">
        <v>31.46598</v>
      </c>
      <c r="Q32" s="41">
        <v>123.4</v>
      </c>
      <c r="R32" s="41"/>
      <c r="S32" s="41"/>
      <c r="T32" s="41"/>
      <c r="U32" s="41"/>
      <c r="V32" s="41"/>
      <c r="W32" s="41"/>
      <c r="X32" s="124"/>
      <c r="Y32" s="160">
        <v>7950.5683</v>
      </c>
      <c r="Z32" s="240">
        <v>146.4</v>
      </c>
      <c r="AA32" s="124"/>
      <c r="AB32" s="41"/>
      <c r="AC32" s="41"/>
      <c r="AD32" s="41"/>
      <c r="AE32" s="41"/>
      <c r="AF32" s="41"/>
      <c r="AG32" s="41"/>
      <c r="AH32" s="41"/>
      <c r="AI32" s="41"/>
      <c r="AJ32" s="41">
        <v>145.8</v>
      </c>
      <c r="AK32" s="41"/>
      <c r="AL32" s="41">
        <v>26.8</v>
      </c>
      <c r="AM32" s="162">
        <f aca="true" t="shared" si="4" ref="AM32:AM57">B32+E32+F32+G32+AB32+AA32+C32+W32+N32+P32+Z32+Q32+AK32+V32+X32+Y32+AL32+AJ32</f>
        <v>9708.78914</v>
      </c>
      <c r="AN32" s="225">
        <f t="shared" si="0"/>
        <v>9562.99</v>
      </c>
      <c r="AO32" s="143">
        <f t="shared" si="2"/>
        <v>145.8</v>
      </c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</row>
    <row r="33" spans="1:58" ht="12.75">
      <c r="A33" s="63" t="s">
        <v>131</v>
      </c>
      <c r="B33" s="41">
        <v>3235.9</v>
      </c>
      <c r="C33" s="41"/>
      <c r="D33" s="41"/>
      <c r="E33" s="238">
        <v>1148.01202</v>
      </c>
      <c r="F33" s="41">
        <v>210.2</v>
      </c>
      <c r="G33" s="140">
        <f t="shared" si="1"/>
        <v>511.8</v>
      </c>
      <c r="H33" s="41">
        <v>131.4</v>
      </c>
      <c r="I33" s="41"/>
      <c r="J33" s="41">
        <v>118.1</v>
      </c>
      <c r="K33" s="64"/>
      <c r="L33" s="41">
        <v>0</v>
      </c>
      <c r="M33" s="41">
        <v>262.3</v>
      </c>
      <c r="N33" s="41"/>
      <c r="O33" s="41"/>
      <c r="P33" s="162">
        <v>133.34151</v>
      </c>
      <c r="Q33" s="41">
        <v>612.9</v>
      </c>
      <c r="R33" s="41"/>
      <c r="S33" s="41"/>
      <c r="T33" s="41"/>
      <c r="U33" s="41"/>
      <c r="V33" s="41">
        <v>41.3</v>
      </c>
      <c r="W33" s="41"/>
      <c r="X33" s="124"/>
      <c r="Y33" s="160">
        <v>5419.32042</v>
      </c>
      <c r="Z33" s="240">
        <v>492.8</v>
      </c>
      <c r="AA33" s="124"/>
      <c r="AB33" s="41"/>
      <c r="AC33" s="41"/>
      <c r="AD33" s="41"/>
      <c r="AE33" s="41"/>
      <c r="AF33" s="41"/>
      <c r="AG33" s="41"/>
      <c r="AH33" s="41"/>
      <c r="AI33" s="41"/>
      <c r="AJ33" s="41">
        <v>501</v>
      </c>
      <c r="AK33" s="41">
        <f>40.6+1400</f>
        <v>1440.6</v>
      </c>
      <c r="AL33" s="41">
        <v>3697.7</v>
      </c>
      <c r="AM33" s="162">
        <f t="shared" si="4"/>
        <v>17444.87395</v>
      </c>
      <c r="AN33" s="225">
        <f t="shared" si="0"/>
        <v>16943.87</v>
      </c>
      <c r="AO33" s="143">
        <f t="shared" si="2"/>
        <v>501</v>
      </c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</row>
    <row r="34" spans="1:58" ht="12.75">
      <c r="A34" s="63" t="s">
        <v>132</v>
      </c>
      <c r="B34" s="41">
        <v>9961.2</v>
      </c>
      <c r="C34" s="41">
        <v>8.9</v>
      </c>
      <c r="D34" s="41"/>
      <c r="E34" s="238">
        <v>10515.93883</v>
      </c>
      <c r="F34" s="41">
        <v>333</v>
      </c>
      <c r="G34" s="140">
        <f t="shared" si="1"/>
        <v>3053.6</v>
      </c>
      <c r="H34" s="41">
        <v>2440.6</v>
      </c>
      <c r="I34" s="41"/>
      <c r="J34" s="41">
        <v>412.2</v>
      </c>
      <c r="K34" s="64"/>
      <c r="L34" s="41">
        <v>0</v>
      </c>
      <c r="M34" s="41">
        <v>200.8</v>
      </c>
      <c r="N34" s="41"/>
      <c r="O34" s="41"/>
      <c r="P34" s="162">
        <v>102.59017</v>
      </c>
      <c r="Q34" s="41">
        <v>977.7</v>
      </c>
      <c r="R34" s="41"/>
      <c r="S34" s="41"/>
      <c r="T34" s="41"/>
      <c r="U34" s="41"/>
      <c r="V34" s="41">
        <v>7.1</v>
      </c>
      <c r="W34" s="41"/>
      <c r="X34" s="124"/>
      <c r="Y34" s="160">
        <v>254.995</v>
      </c>
      <c r="Z34" s="240">
        <v>1279.8</v>
      </c>
      <c r="AA34" s="124"/>
      <c r="AB34" s="41"/>
      <c r="AC34" s="41"/>
      <c r="AD34" s="41"/>
      <c r="AE34" s="41"/>
      <c r="AF34" s="41"/>
      <c r="AG34" s="41"/>
      <c r="AH34" s="41"/>
      <c r="AI34" s="41"/>
      <c r="AJ34" s="41">
        <v>1743.8</v>
      </c>
      <c r="AK34" s="41">
        <v>547.1</v>
      </c>
      <c r="AL34" s="41">
        <v>2085.3</v>
      </c>
      <c r="AM34" s="162">
        <f t="shared" si="4"/>
        <v>30871.024</v>
      </c>
      <c r="AN34" s="225">
        <f t="shared" si="0"/>
        <v>29127.22</v>
      </c>
      <c r="AO34" s="143">
        <f t="shared" si="2"/>
        <v>1743.8</v>
      </c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</row>
    <row r="35" spans="1:58" ht="12.75">
      <c r="A35" s="63" t="s">
        <v>133</v>
      </c>
      <c r="B35" s="41">
        <v>6124.3</v>
      </c>
      <c r="C35" s="41">
        <f>10.2+9.5</f>
        <v>19.7</v>
      </c>
      <c r="D35" s="41"/>
      <c r="E35" s="238">
        <v>2215.13865</v>
      </c>
      <c r="F35" s="41">
        <v>351.9</v>
      </c>
      <c r="G35" s="140">
        <f t="shared" si="1"/>
        <v>364.7</v>
      </c>
      <c r="H35" s="41">
        <v>137.3</v>
      </c>
      <c r="I35" s="41"/>
      <c r="J35" s="41">
        <v>92</v>
      </c>
      <c r="K35" s="64"/>
      <c r="L35" s="41">
        <v>0</v>
      </c>
      <c r="M35" s="41">
        <v>135.4</v>
      </c>
      <c r="N35" s="41"/>
      <c r="O35" s="41"/>
      <c r="P35" s="162">
        <v>142.245</v>
      </c>
      <c r="Q35" s="41">
        <v>642</v>
      </c>
      <c r="R35" s="41"/>
      <c r="S35" s="41"/>
      <c r="T35" s="41"/>
      <c r="U35" s="41"/>
      <c r="V35" s="41"/>
      <c r="W35" s="41">
        <v>1.4</v>
      </c>
      <c r="X35" s="124"/>
      <c r="Y35" s="124">
        <v>0</v>
      </c>
      <c r="Z35" s="240">
        <v>718.2</v>
      </c>
      <c r="AA35" s="124"/>
      <c r="AB35" s="41"/>
      <c r="AC35" s="41"/>
      <c r="AD35" s="41"/>
      <c r="AE35" s="41"/>
      <c r="AF35" s="41"/>
      <c r="AG35" s="41"/>
      <c r="AH35" s="41"/>
      <c r="AI35" s="41"/>
      <c r="AJ35" s="41">
        <v>1058.4</v>
      </c>
      <c r="AK35" s="41"/>
      <c r="AL35" s="41">
        <v>994.1</v>
      </c>
      <c r="AM35" s="162">
        <f t="shared" si="4"/>
        <v>12632.08365</v>
      </c>
      <c r="AN35" s="225">
        <f t="shared" si="0"/>
        <v>11573.68</v>
      </c>
      <c r="AO35" s="143">
        <f t="shared" si="2"/>
        <v>1058.4</v>
      </c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</row>
    <row r="36" spans="1:58" ht="12.75">
      <c r="A36" s="63" t="s">
        <v>134</v>
      </c>
      <c r="B36" s="41">
        <v>6276.4</v>
      </c>
      <c r="C36" s="41">
        <v>9.2</v>
      </c>
      <c r="D36" s="41"/>
      <c r="E36" s="238">
        <v>2427.74091</v>
      </c>
      <c r="F36" s="41">
        <v>414.1</v>
      </c>
      <c r="G36" s="140">
        <f t="shared" si="1"/>
        <v>307.7</v>
      </c>
      <c r="H36" s="41">
        <v>77.7</v>
      </c>
      <c r="I36" s="41"/>
      <c r="J36" s="41">
        <v>110.4</v>
      </c>
      <c r="K36" s="64"/>
      <c r="L36" s="41">
        <v>0</v>
      </c>
      <c r="M36" s="41">
        <v>119.6</v>
      </c>
      <c r="N36" s="41"/>
      <c r="O36" s="41"/>
      <c r="P36" s="162">
        <v>82.33968</v>
      </c>
      <c r="Q36" s="41">
        <v>662.5</v>
      </c>
      <c r="R36" s="41"/>
      <c r="S36" s="41"/>
      <c r="T36" s="41"/>
      <c r="U36" s="41"/>
      <c r="V36" s="181">
        <f>41.3-41.3</f>
        <v>0</v>
      </c>
      <c r="W36" s="41">
        <v>1.4</v>
      </c>
      <c r="X36" s="124"/>
      <c r="Y36" s="124">
        <v>0</v>
      </c>
      <c r="Z36" s="240">
        <v>517</v>
      </c>
      <c r="AA36" s="124"/>
      <c r="AB36" s="41"/>
      <c r="AC36" s="41"/>
      <c r="AD36" s="41"/>
      <c r="AE36" s="41"/>
      <c r="AF36" s="41"/>
      <c r="AG36" s="41"/>
      <c r="AH36" s="41"/>
      <c r="AI36" s="41"/>
      <c r="AJ36" s="41">
        <v>1204.6</v>
      </c>
      <c r="AK36" s="41"/>
      <c r="AL36" s="41">
        <v>1024.1</v>
      </c>
      <c r="AM36" s="162">
        <f t="shared" si="4"/>
        <v>12927.08059</v>
      </c>
      <c r="AN36" s="225">
        <f t="shared" si="0"/>
        <v>11722.48</v>
      </c>
      <c r="AO36" s="143">
        <f t="shared" si="2"/>
        <v>1204.6</v>
      </c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</row>
    <row r="37" spans="1:58" ht="12.75">
      <c r="A37" s="63" t="s">
        <v>135</v>
      </c>
      <c r="B37" s="41">
        <v>946.2</v>
      </c>
      <c r="C37" s="41"/>
      <c r="D37" s="41"/>
      <c r="E37" s="238">
        <v>1123.39591</v>
      </c>
      <c r="F37" s="41">
        <v>0</v>
      </c>
      <c r="G37" s="140">
        <f t="shared" si="1"/>
        <v>107</v>
      </c>
      <c r="H37" s="41">
        <v>72.1</v>
      </c>
      <c r="I37" s="41"/>
      <c r="J37" s="41">
        <v>14.8</v>
      </c>
      <c r="K37" s="64"/>
      <c r="L37" s="41">
        <v>0</v>
      </c>
      <c r="M37" s="41">
        <v>20.1</v>
      </c>
      <c r="N37" s="41"/>
      <c r="O37" s="41"/>
      <c r="P37" s="162">
        <v>31.69087</v>
      </c>
      <c r="Q37" s="41">
        <v>263.9</v>
      </c>
      <c r="R37" s="41"/>
      <c r="S37" s="41"/>
      <c r="T37" s="41"/>
      <c r="U37" s="41"/>
      <c r="V37" s="41"/>
      <c r="W37" s="41"/>
      <c r="X37" s="124"/>
      <c r="Y37" s="160">
        <v>834.99059</v>
      </c>
      <c r="Z37" s="240">
        <v>446.5</v>
      </c>
      <c r="AA37" s="124"/>
      <c r="AB37" s="41"/>
      <c r="AC37" s="41"/>
      <c r="AD37" s="41"/>
      <c r="AE37" s="41"/>
      <c r="AF37" s="41"/>
      <c r="AG37" s="41"/>
      <c r="AH37" s="41"/>
      <c r="AI37" s="41"/>
      <c r="AJ37" s="41">
        <v>169.2</v>
      </c>
      <c r="AK37" s="41">
        <v>474.6</v>
      </c>
      <c r="AL37" s="41">
        <v>34.7</v>
      </c>
      <c r="AM37" s="162">
        <f t="shared" si="4"/>
        <v>4432.17737</v>
      </c>
      <c r="AN37" s="225">
        <f t="shared" si="0"/>
        <v>4262.98</v>
      </c>
      <c r="AO37" s="143">
        <f t="shared" si="2"/>
        <v>169.2</v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</row>
    <row r="38" spans="1:58" ht="12.75">
      <c r="A38" s="63" t="s">
        <v>136</v>
      </c>
      <c r="B38" s="41">
        <v>6719.6</v>
      </c>
      <c r="C38" s="41">
        <f>118.9+2.7+5.1</f>
        <v>126.7</v>
      </c>
      <c r="D38" s="41"/>
      <c r="E38" s="238">
        <v>7064.06457</v>
      </c>
      <c r="F38" s="41">
        <v>270.8</v>
      </c>
      <c r="G38" s="140">
        <f t="shared" si="1"/>
        <v>1808</v>
      </c>
      <c r="H38" s="41">
        <v>1477.5</v>
      </c>
      <c r="I38" s="41"/>
      <c r="J38" s="41">
        <v>228.9</v>
      </c>
      <c r="K38" s="64"/>
      <c r="L38" s="41">
        <v>0</v>
      </c>
      <c r="M38" s="41">
        <v>101.6</v>
      </c>
      <c r="N38" s="41"/>
      <c r="O38" s="41"/>
      <c r="P38" s="162">
        <v>143.41372</v>
      </c>
      <c r="Q38" s="41">
        <v>1072.4</v>
      </c>
      <c r="R38" s="41"/>
      <c r="S38" s="41"/>
      <c r="T38" s="41"/>
      <c r="U38" s="41"/>
      <c r="V38" s="41"/>
      <c r="W38" s="41">
        <v>1.4</v>
      </c>
      <c r="X38" s="124"/>
      <c r="Y38" s="160">
        <v>16661.95913</v>
      </c>
      <c r="Z38" s="240">
        <v>1732</v>
      </c>
      <c r="AA38" s="124"/>
      <c r="AB38" s="41"/>
      <c r="AC38" s="41"/>
      <c r="AD38" s="41"/>
      <c r="AE38" s="41"/>
      <c r="AF38" s="41"/>
      <c r="AG38" s="41"/>
      <c r="AH38" s="41"/>
      <c r="AI38" s="41"/>
      <c r="AJ38" s="41">
        <v>1299.1</v>
      </c>
      <c r="AK38" s="41"/>
      <c r="AL38" s="41">
        <v>1616.7</v>
      </c>
      <c r="AM38" s="162">
        <f t="shared" si="4"/>
        <v>38516.13742</v>
      </c>
      <c r="AN38" s="225">
        <f t="shared" si="0"/>
        <v>37217.04</v>
      </c>
      <c r="AO38" s="143">
        <f t="shared" si="2"/>
        <v>1299.1</v>
      </c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</row>
    <row r="39" spans="1:58" ht="12.75">
      <c r="A39" s="63" t="s">
        <v>137</v>
      </c>
      <c r="B39" s="41">
        <v>5057.5</v>
      </c>
      <c r="C39" s="41">
        <v>2.8</v>
      </c>
      <c r="D39" s="41"/>
      <c r="E39" s="238">
        <v>2058.00479</v>
      </c>
      <c r="F39" s="41">
        <v>176.8</v>
      </c>
      <c r="G39" s="140">
        <f t="shared" si="1"/>
        <v>416.5</v>
      </c>
      <c r="H39" s="41">
        <v>216.1</v>
      </c>
      <c r="I39" s="41"/>
      <c r="J39" s="41">
        <v>71.6</v>
      </c>
      <c r="K39" s="64"/>
      <c r="L39" s="41">
        <v>0</v>
      </c>
      <c r="M39" s="41">
        <v>128.8</v>
      </c>
      <c r="N39" s="41"/>
      <c r="O39" s="41"/>
      <c r="P39" s="162">
        <v>94.06502</v>
      </c>
      <c r="Q39" s="41">
        <v>533.8</v>
      </c>
      <c r="R39" s="41"/>
      <c r="S39" s="41"/>
      <c r="T39" s="41"/>
      <c r="U39" s="41"/>
      <c r="V39" s="41">
        <v>43.8</v>
      </c>
      <c r="W39" s="41"/>
      <c r="X39" s="124"/>
      <c r="Y39" s="124">
        <v>0</v>
      </c>
      <c r="Z39" s="240">
        <v>990.5</v>
      </c>
      <c r="AA39" s="124"/>
      <c r="AB39" s="41"/>
      <c r="AC39" s="41"/>
      <c r="AD39" s="41"/>
      <c r="AE39" s="41"/>
      <c r="AF39" s="41"/>
      <c r="AG39" s="41"/>
      <c r="AH39" s="41"/>
      <c r="AI39" s="41"/>
      <c r="AJ39" s="41">
        <v>827.5</v>
      </c>
      <c r="AK39" s="41"/>
      <c r="AL39" s="41">
        <v>2090.8</v>
      </c>
      <c r="AM39" s="162">
        <f t="shared" si="4"/>
        <v>12292.06981</v>
      </c>
      <c r="AN39" s="225">
        <f t="shared" si="0"/>
        <v>11464.57</v>
      </c>
      <c r="AO39" s="143">
        <f t="shared" si="2"/>
        <v>827.5</v>
      </c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</row>
    <row r="40" spans="1:58" ht="12.75">
      <c r="A40" s="63" t="s">
        <v>138</v>
      </c>
      <c r="B40" s="41">
        <v>1743</v>
      </c>
      <c r="C40" s="41">
        <f>13.3+9.6-0.1</f>
        <v>22.8</v>
      </c>
      <c r="D40" s="41"/>
      <c r="E40" s="238">
        <v>2385.95513</v>
      </c>
      <c r="F40" s="41">
        <v>99.4</v>
      </c>
      <c r="G40" s="140">
        <f t="shared" si="1"/>
        <v>2825.9</v>
      </c>
      <c r="H40" s="41">
        <v>160.4</v>
      </c>
      <c r="I40" s="41">
        <v>818.8</v>
      </c>
      <c r="J40" s="41">
        <v>143.5</v>
      </c>
      <c r="K40" s="64"/>
      <c r="L40" s="41">
        <v>1548.9</v>
      </c>
      <c r="M40" s="41">
        <v>154.3</v>
      </c>
      <c r="N40" s="41"/>
      <c r="O40" s="41"/>
      <c r="P40" s="162">
        <v>37.79181</v>
      </c>
      <c r="Q40" s="41">
        <v>261.5</v>
      </c>
      <c r="R40" s="41"/>
      <c r="S40" s="41"/>
      <c r="T40" s="41"/>
      <c r="U40" s="41"/>
      <c r="V40" s="41"/>
      <c r="W40" s="41">
        <v>2.7</v>
      </c>
      <c r="X40" s="124"/>
      <c r="Y40" s="160">
        <v>2425.07157</v>
      </c>
      <c r="Z40" s="240">
        <v>346.4</v>
      </c>
      <c r="AA40" s="124"/>
      <c r="AB40" s="41"/>
      <c r="AC40" s="41"/>
      <c r="AD40" s="41"/>
      <c r="AE40" s="41"/>
      <c r="AF40" s="41"/>
      <c r="AG40" s="41"/>
      <c r="AH40" s="41"/>
      <c r="AI40" s="41"/>
      <c r="AJ40" s="41">
        <v>256.3</v>
      </c>
      <c r="AK40" s="41">
        <v>982.1</v>
      </c>
      <c r="AL40" s="41">
        <v>1262.7</v>
      </c>
      <c r="AM40" s="162">
        <f t="shared" si="4"/>
        <v>12651.61851</v>
      </c>
      <c r="AN40" s="225">
        <f t="shared" si="0"/>
        <v>12395.32</v>
      </c>
      <c r="AO40" s="143">
        <f t="shared" si="2"/>
        <v>256.3</v>
      </c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</row>
    <row r="41" spans="1:58" ht="12.75">
      <c r="A41" s="63" t="s">
        <v>139</v>
      </c>
      <c r="B41" s="41">
        <v>2410</v>
      </c>
      <c r="C41" s="41">
        <v>8.6</v>
      </c>
      <c r="D41" s="41"/>
      <c r="E41" s="238">
        <v>397.51299</v>
      </c>
      <c r="F41" s="41">
        <v>400.8</v>
      </c>
      <c r="G41" s="140">
        <f t="shared" si="1"/>
        <v>66.1</v>
      </c>
      <c r="H41" s="41">
        <v>13.1</v>
      </c>
      <c r="I41" s="41"/>
      <c r="J41" s="41">
        <v>20.8</v>
      </c>
      <c r="K41" s="64"/>
      <c r="L41" s="41">
        <v>0</v>
      </c>
      <c r="M41" s="41">
        <v>32.2</v>
      </c>
      <c r="N41" s="41"/>
      <c r="O41" s="41"/>
      <c r="P41" s="162">
        <v>225.57821</v>
      </c>
      <c r="Q41" s="41">
        <v>448.1</v>
      </c>
      <c r="R41" s="41"/>
      <c r="S41" s="41"/>
      <c r="T41" s="41"/>
      <c r="U41" s="41"/>
      <c r="V41" s="41">
        <v>16.6</v>
      </c>
      <c r="W41" s="41"/>
      <c r="X41" s="124"/>
      <c r="Y41" s="124">
        <v>0</v>
      </c>
      <c r="Z41" s="240">
        <v>105.4</v>
      </c>
      <c r="AA41" s="124"/>
      <c r="AB41" s="41"/>
      <c r="AC41" s="41"/>
      <c r="AD41" s="41"/>
      <c r="AE41" s="41"/>
      <c r="AF41" s="41"/>
      <c r="AG41" s="41"/>
      <c r="AH41" s="41"/>
      <c r="AI41" s="41"/>
      <c r="AJ41" s="41">
        <v>342.5</v>
      </c>
      <c r="AK41" s="41"/>
      <c r="AL41" s="41">
        <v>1430.3</v>
      </c>
      <c r="AM41" s="162">
        <f t="shared" si="4"/>
        <v>5851.4912</v>
      </c>
      <c r="AN41" s="225">
        <f t="shared" si="0"/>
        <v>5508.99</v>
      </c>
      <c r="AO41" s="143">
        <f t="shared" si="2"/>
        <v>342.5</v>
      </c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</row>
    <row r="42" spans="1:58" ht="12.75">
      <c r="A42" s="63" t="s">
        <v>140</v>
      </c>
      <c r="B42" s="41">
        <v>4719.4</v>
      </c>
      <c r="C42" s="41">
        <v>2.4</v>
      </c>
      <c r="D42" s="41"/>
      <c r="E42" s="238">
        <v>2879.50617</v>
      </c>
      <c r="F42" s="41">
        <v>534.6</v>
      </c>
      <c r="G42" s="140">
        <f t="shared" si="1"/>
        <v>279.5</v>
      </c>
      <c r="H42" s="41">
        <v>122.3</v>
      </c>
      <c r="I42" s="41"/>
      <c r="J42" s="41">
        <v>126.9</v>
      </c>
      <c r="K42" s="64"/>
      <c r="L42" s="41">
        <v>0</v>
      </c>
      <c r="M42" s="41">
        <v>30.3</v>
      </c>
      <c r="N42" s="41"/>
      <c r="O42" s="41"/>
      <c r="P42" s="162">
        <v>223.92159</v>
      </c>
      <c r="Q42" s="41">
        <v>183.5</v>
      </c>
      <c r="R42" s="41"/>
      <c r="S42" s="41"/>
      <c r="T42" s="41"/>
      <c r="U42" s="41"/>
      <c r="V42" s="41">
        <v>16.6</v>
      </c>
      <c r="W42" s="41">
        <v>1.4</v>
      </c>
      <c r="X42" s="124"/>
      <c r="Y42" s="124">
        <v>0</v>
      </c>
      <c r="Z42" s="240">
        <v>110.2</v>
      </c>
      <c r="AA42" s="124"/>
      <c r="AB42" s="41"/>
      <c r="AC42" s="41"/>
      <c r="AD42" s="41"/>
      <c r="AE42" s="41"/>
      <c r="AF42" s="41"/>
      <c r="AG42" s="41"/>
      <c r="AH42" s="41"/>
      <c r="AI42" s="41"/>
      <c r="AJ42" s="41">
        <v>867.6</v>
      </c>
      <c r="AK42" s="41"/>
      <c r="AL42" s="41">
        <v>2717.7</v>
      </c>
      <c r="AM42" s="162">
        <f t="shared" si="4"/>
        <v>12536.32776</v>
      </c>
      <c r="AN42" s="225">
        <f t="shared" si="0"/>
        <v>11668.73</v>
      </c>
      <c r="AO42" s="143">
        <f t="shared" si="2"/>
        <v>867.6</v>
      </c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</row>
    <row r="43" spans="1:58" ht="12.75">
      <c r="A43" s="63" t="s">
        <v>141</v>
      </c>
      <c r="B43" s="41">
        <v>4427.3</v>
      </c>
      <c r="C43" s="41">
        <v>5.5</v>
      </c>
      <c r="D43" s="41"/>
      <c r="E43" s="238">
        <v>1993.25412</v>
      </c>
      <c r="F43" s="41">
        <v>494.4</v>
      </c>
      <c r="G43" s="140">
        <f t="shared" si="1"/>
        <v>309.9</v>
      </c>
      <c r="H43" s="41">
        <v>73.7</v>
      </c>
      <c r="I43" s="41"/>
      <c r="J43" s="41">
        <v>73.1</v>
      </c>
      <c r="K43" s="64"/>
      <c r="L43" s="41">
        <v>0</v>
      </c>
      <c r="M43" s="41">
        <v>163.1</v>
      </c>
      <c r="N43" s="41"/>
      <c r="O43" s="41"/>
      <c r="P43" s="162">
        <v>329.25993</v>
      </c>
      <c r="Q43" s="41">
        <v>657.6</v>
      </c>
      <c r="R43" s="41"/>
      <c r="S43" s="41"/>
      <c r="T43" s="41"/>
      <c r="U43" s="41"/>
      <c r="V43" s="41">
        <v>16.6</v>
      </c>
      <c r="W43" s="41"/>
      <c r="X43" s="124"/>
      <c r="Y43" s="160">
        <v>1300.75654</v>
      </c>
      <c r="Z43" s="240">
        <v>314.3</v>
      </c>
      <c r="AA43" s="124"/>
      <c r="AB43" s="41"/>
      <c r="AC43" s="41"/>
      <c r="AD43" s="41"/>
      <c r="AE43" s="41"/>
      <c r="AF43" s="41"/>
      <c r="AG43" s="41"/>
      <c r="AH43" s="41"/>
      <c r="AI43" s="41"/>
      <c r="AJ43" s="41">
        <v>712.4</v>
      </c>
      <c r="AK43" s="41"/>
      <c r="AL43" s="41">
        <v>3605</v>
      </c>
      <c r="AM43" s="162">
        <f t="shared" si="4"/>
        <v>14166.27059</v>
      </c>
      <c r="AN43" s="225">
        <f t="shared" si="0"/>
        <v>13453.87</v>
      </c>
      <c r="AO43" s="143">
        <f t="shared" si="2"/>
        <v>712.4</v>
      </c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</row>
    <row r="44" spans="1:58" ht="12.75">
      <c r="A44" s="63" t="s">
        <v>142</v>
      </c>
      <c r="B44" s="41">
        <v>3987.7</v>
      </c>
      <c r="C44" s="41">
        <v>2.4</v>
      </c>
      <c r="D44" s="41"/>
      <c r="E44" s="238">
        <v>634.32861</v>
      </c>
      <c r="F44" s="41">
        <v>1299.4</v>
      </c>
      <c r="G44" s="140">
        <f t="shared" si="1"/>
        <v>305.4</v>
      </c>
      <c r="H44" s="41">
        <v>43.9</v>
      </c>
      <c r="I44" s="41"/>
      <c r="J44" s="41">
        <v>107.3</v>
      </c>
      <c r="K44" s="64"/>
      <c r="L44" s="41">
        <v>0</v>
      </c>
      <c r="M44" s="41">
        <v>154.2</v>
      </c>
      <c r="N44" s="41"/>
      <c r="O44" s="41"/>
      <c r="P44" s="162">
        <v>254.6865</v>
      </c>
      <c r="Q44" s="41">
        <v>604.8</v>
      </c>
      <c r="R44" s="41"/>
      <c r="S44" s="41"/>
      <c r="T44" s="41"/>
      <c r="U44" s="41"/>
      <c r="V44" s="41">
        <v>77.7</v>
      </c>
      <c r="W44" s="41">
        <v>4</v>
      </c>
      <c r="X44" s="124"/>
      <c r="Y44" s="160">
        <v>30.13606</v>
      </c>
      <c r="Z44" s="240">
        <v>40.1</v>
      </c>
      <c r="AA44" s="124"/>
      <c r="AB44" s="41"/>
      <c r="AC44" s="41"/>
      <c r="AD44" s="41"/>
      <c r="AE44" s="41"/>
      <c r="AF44" s="41"/>
      <c r="AG44" s="41"/>
      <c r="AH44" s="41"/>
      <c r="AI44" s="41"/>
      <c r="AJ44" s="41">
        <v>828.1</v>
      </c>
      <c r="AK44" s="41"/>
      <c r="AL44" s="41">
        <v>1430.3</v>
      </c>
      <c r="AM44" s="162">
        <f t="shared" si="4"/>
        <v>9499.05117</v>
      </c>
      <c r="AN44" s="225">
        <f t="shared" si="0"/>
        <v>8670.95</v>
      </c>
      <c r="AO44" s="143">
        <f t="shared" si="2"/>
        <v>828.1</v>
      </c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</row>
    <row r="45" spans="1:58" ht="12.75">
      <c r="A45" s="63" t="s">
        <v>143</v>
      </c>
      <c r="B45" s="41">
        <v>5264.9</v>
      </c>
      <c r="C45" s="41">
        <f>4.1+4.3+0.3</f>
        <v>8.7</v>
      </c>
      <c r="D45" s="41"/>
      <c r="E45" s="238">
        <v>3569.41332</v>
      </c>
      <c r="F45" s="41">
        <v>1071.1</v>
      </c>
      <c r="G45" s="140">
        <f t="shared" si="1"/>
        <v>543.2</v>
      </c>
      <c r="H45" s="41">
        <v>115.9</v>
      </c>
      <c r="I45" s="41"/>
      <c r="J45" s="41">
        <v>156.1</v>
      </c>
      <c r="K45" s="64"/>
      <c r="L45" s="41">
        <v>0</v>
      </c>
      <c r="M45" s="41">
        <v>271.2</v>
      </c>
      <c r="N45" s="41">
        <v>49.8</v>
      </c>
      <c r="O45" s="41"/>
      <c r="P45" s="162">
        <v>443.826</v>
      </c>
      <c r="Q45" s="41">
        <v>1248.3</v>
      </c>
      <c r="R45" s="41"/>
      <c r="S45" s="41"/>
      <c r="T45" s="41"/>
      <c r="U45" s="41"/>
      <c r="V45" s="41">
        <v>16.6</v>
      </c>
      <c r="W45" s="41">
        <v>5.3</v>
      </c>
      <c r="X45" s="124"/>
      <c r="Y45" s="160">
        <v>479.1404</v>
      </c>
      <c r="Z45" s="240">
        <v>598.1</v>
      </c>
      <c r="AA45" s="124"/>
      <c r="AB45" s="41"/>
      <c r="AC45" s="41"/>
      <c r="AD45" s="41"/>
      <c r="AE45" s="41"/>
      <c r="AF45" s="41"/>
      <c r="AG45" s="41"/>
      <c r="AH45" s="41"/>
      <c r="AI45" s="41"/>
      <c r="AJ45" s="41">
        <v>1001.6</v>
      </c>
      <c r="AK45" s="41"/>
      <c r="AL45" s="41">
        <v>1312.1</v>
      </c>
      <c r="AM45" s="162">
        <f t="shared" si="4"/>
        <v>15612.07972</v>
      </c>
      <c r="AN45" s="225">
        <f t="shared" si="0"/>
        <v>14610.48</v>
      </c>
      <c r="AO45" s="143">
        <f t="shared" si="2"/>
        <v>1001.6</v>
      </c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</row>
    <row r="46" spans="1:58" ht="12.75">
      <c r="A46" s="63" t="s">
        <v>144</v>
      </c>
      <c r="B46" s="41">
        <v>1658.9</v>
      </c>
      <c r="C46" s="41"/>
      <c r="D46" s="41"/>
      <c r="E46" s="238">
        <v>764.56271</v>
      </c>
      <c r="F46" s="41">
        <v>243.5</v>
      </c>
      <c r="G46" s="140">
        <f t="shared" si="1"/>
        <v>165.1</v>
      </c>
      <c r="H46" s="41">
        <v>67.8</v>
      </c>
      <c r="I46" s="41"/>
      <c r="J46" s="41">
        <v>50.5</v>
      </c>
      <c r="K46" s="64"/>
      <c r="L46" s="41">
        <v>0</v>
      </c>
      <c r="M46" s="41">
        <v>46.8</v>
      </c>
      <c r="N46" s="41"/>
      <c r="O46" s="41"/>
      <c r="P46" s="162">
        <v>195.57437</v>
      </c>
      <c r="Q46" s="41">
        <v>187.4</v>
      </c>
      <c r="R46" s="41"/>
      <c r="S46" s="41"/>
      <c r="T46" s="41"/>
      <c r="U46" s="41"/>
      <c r="V46" s="41">
        <v>16.6</v>
      </c>
      <c r="W46" s="41">
        <v>1.4</v>
      </c>
      <c r="X46" s="124"/>
      <c r="Y46" s="160">
        <v>183.77544</v>
      </c>
      <c r="Z46" s="240">
        <v>45.1</v>
      </c>
      <c r="AA46" s="124"/>
      <c r="AB46" s="41"/>
      <c r="AC46" s="41"/>
      <c r="AD46" s="41"/>
      <c r="AE46" s="41"/>
      <c r="AF46" s="41"/>
      <c r="AG46" s="41"/>
      <c r="AH46" s="41"/>
      <c r="AI46" s="41"/>
      <c r="AJ46" s="41">
        <v>321.2</v>
      </c>
      <c r="AK46" s="41"/>
      <c r="AL46" s="41">
        <v>836.2</v>
      </c>
      <c r="AM46" s="162">
        <f t="shared" si="4"/>
        <v>4619.31252</v>
      </c>
      <c r="AN46" s="225">
        <f t="shared" si="0"/>
        <v>4298.11</v>
      </c>
      <c r="AO46" s="143">
        <f t="shared" si="2"/>
        <v>321.2</v>
      </c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</row>
    <row r="47" spans="1:58" ht="12.75">
      <c r="A47" s="63" t="s">
        <v>145</v>
      </c>
      <c r="B47" s="41">
        <v>1624.2</v>
      </c>
      <c r="C47" s="41"/>
      <c r="D47" s="41"/>
      <c r="E47" s="238">
        <v>163.07985</v>
      </c>
      <c r="F47" s="41">
        <v>304.1</v>
      </c>
      <c r="G47" s="140">
        <f t="shared" si="1"/>
        <v>93</v>
      </c>
      <c r="H47" s="41">
        <v>12.1</v>
      </c>
      <c r="I47" s="41"/>
      <c r="J47" s="41">
        <v>13</v>
      </c>
      <c r="K47" s="64"/>
      <c r="L47" s="41">
        <v>0</v>
      </c>
      <c r="M47" s="41">
        <v>67.9</v>
      </c>
      <c r="N47" s="41"/>
      <c r="O47" s="41"/>
      <c r="P47" s="162">
        <v>124.77718</v>
      </c>
      <c r="Q47" s="41">
        <v>253.8</v>
      </c>
      <c r="R47" s="41"/>
      <c r="S47" s="41"/>
      <c r="T47" s="41"/>
      <c r="U47" s="41"/>
      <c r="V47" s="41">
        <v>16.6</v>
      </c>
      <c r="W47" s="41"/>
      <c r="X47" s="124"/>
      <c r="Y47" s="124">
        <v>0</v>
      </c>
      <c r="Z47" s="240">
        <v>1.5</v>
      </c>
      <c r="AA47" s="124"/>
      <c r="AB47" s="41"/>
      <c r="AC47" s="41"/>
      <c r="AD47" s="41"/>
      <c r="AE47" s="41"/>
      <c r="AF47" s="41"/>
      <c r="AG47" s="41"/>
      <c r="AH47" s="41"/>
      <c r="AI47" s="41"/>
      <c r="AJ47" s="41">
        <v>245.5</v>
      </c>
      <c r="AK47" s="41">
        <v>178.9</v>
      </c>
      <c r="AL47" s="41">
        <v>472.2</v>
      </c>
      <c r="AM47" s="162">
        <f t="shared" si="4"/>
        <v>3477.65703</v>
      </c>
      <c r="AN47" s="225">
        <f t="shared" si="0"/>
        <v>3232.16</v>
      </c>
      <c r="AO47" s="143">
        <f t="shared" si="2"/>
        <v>245.5</v>
      </c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</row>
    <row r="48" spans="1:58" ht="12.75">
      <c r="A48" s="63" t="s">
        <v>146</v>
      </c>
      <c r="B48" s="41">
        <v>1690.2</v>
      </c>
      <c r="C48" s="41">
        <v>4.6</v>
      </c>
      <c r="D48" s="41"/>
      <c r="E48" s="238">
        <v>955.26484</v>
      </c>
      <c r="F48" s="41">
        <v>186.9</v>
      </c>
      <c r="G48" s="140">
        <f t="shared" si="1"/>
        <v>159.5</v>
      </c>
      <c r="H48" s="41">
        <v>78.6</v>
      </c>
      <c r="I48" s="41"/>
      <c r="J48" s="41">
        <v>20</v>
      </c>
      <c r="K48" s="64"/>
      <c r="L48" s="41">
        <v>0</v>
      </c>
      <c r="M48" s="41">
        <v>60.9</v>
      </c>
      <c r="N48" s="41"/>
      <c r="O48" s="41"/>
      <c r="P48" s="162">
        <v>276.07373</v>
      </c>
      <c r="Q48" s="41">
        <v>315</v>
      </c>
      <c r="R48" s="41"/>
      <c r="S48" s="41"/>
      <c r="T48" s="41"/>
      <c r="U48" s="41"/>
      <c r="V48" s="41">
        <v>16.6</v>
      </c>
      <c r="W48" s="41"/>
      <c r="X48" s="124"/>
      <c r="Y48" s="160">
        <v>927.62231</v>
      </c>
      <c r="Z48" s="240">
        <v>125.6</v>
      </c>
      <c r="AA48" s="124"/>
      <c r="AB48" s="41"/>
      <c r="AC48" s="41"/>
      <c r="AD48" s="41"/>
      <c r="AE48" s="41"/>
      <c r="AF48" s="41"/>
      <c r="AG48" s="41"/>
      <c r="AH48" s="41"/>
      <c r="AI48" s="41"/>
      <c r="AJ48" s="41">
        <v>302.3</v>
      </c>
      <c r="AK48" s="41"/>
      <c r="AL48" s="41">
        <v>1005.6</v>
      </c>
      <c r="AM48" s="162">
        <f t="shared" si="4"/>
        <v>5965.26088</v>
      </c>
      <c r="AN48" s="225">
        <f t="shared" si="0"/>
        <v>5662.96</v>
      </c>
      <c r="AO48" s="143">
        <f t="shared" si="2"/>
        <v>302.3</v>
      </c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</row>
    <row r="49" spans="1:58" ht="12.75">
      <c r="A49" s="63" t="s">
        <v>147</v>
      </c>
      <c r="B49" s="41">
        <v>1904.6</v>
      </c>
      <c r="C49" s="41">
        <v>1.8</v>
      </c>
      <c r="D49" s="41"/>
      <c r="E49" s="238">
        <v>237.48894</v>
      </c>
      <c r="F49" s="41">
        <v>533.3</v>
      </c>
      <c r="G49" s="140">
        <f t="shared" si="1"/>
        <v>131.6</v>
      </c>
      <c r="H49" s="41">
        <v>47</v>
      </c>
      <c r="I49" s="41"/>
      <c r="J49" s="41">
        <v>22.9</v>
      </c>
      <c r="K49" s="64"/>
      <c r="L49" s="41">
        <v>0</v>
      </c>
      <c r="M49" s="41">
        <v>61.7</v>
      </c>
      <c r="N49" s="41">
        <v>48.5</v>
      </c>
      <c r="O49" s="41"/>
      <c r="P49" s="162">
        <v>262.19262</v>
      </c>
      <c r="Q49" s="41">
        <v>386.6</v>
      </c>
      <c r="R49" s="41"/>
      <c r="S49" s="41"/>
      <c r="T49" s="41"/>
      <c r="U49" s="41"/>
      <c r="V49" s="41">
        <v>37.7</v>
      </c>
      <c r="W49" s="41"/>
      <c r="X49" s="124"/>
      <c r="Y49" s="124">
        <v>0</v>
      </c>
      <c r="Z49" s="240">
        <v>27.7</v>
      </c>
      <c r="AA49" s="124"/>
      <c r="AB49" s="41"/>
      <c r="AC49" s="41"/>
      <c r="AD49" s="41"/>
      <c r="AE49" s="41"/>
      <c r="AF49" s="41"/>
      <c r="AG49" s="41"/>
      <c r="AH49" s="41"/>
      <c r="AI49" s="41"/>
      <c r="AJ49" s="41">
        <v>344.9</v>
      </c>
      <c r="AK49" s="41"/>
      <c r="AL49" s="41">
        <v>537.4</v>
      </c>
      <c r="AM49" s="162">
        <f t="shared" si="4"/>
        <v>4453.78156</v>
      </c>
      <c r="AN49" s="225">
        <f t="shared" si="0"/>
        <v>4108.88</v>
      </c>
      <c r="AO49" s="143">
        <f t="shared" si="2"/>
        <v>344.9</v>
      </c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</row>
    <row r="50" spans="1:58" ht="12.75">
      <c r="A50" s="63" t="s">
        <v>148</v>
      </c>
      <c r="B50" s="41">
        <v>6348</v>
      </c>
      <c r="C50" s="41">
        <v>2.3</v>
      </c>
      <c r="D50" s="41"/>
      <c r="E50" s="238">
        <v>2576.33288</v>
      </c>
      <c r="F50" s="41">
        <v>730.7</v>
      </c>
      <c r="G50" s="140">
        <f t="shared" si="1"/>
        <v>647.8</v>
      </c>
      <c r="H50" s="41">
        <v>152.4</v>
      </c>
      <c r="I50" s="41"/>
      <c r="J50" s="41">
        <v>165.9</v>
      </c>
      <c r="K50" s="64"/>
      <c r="L50" s="41">
        <v>0</v>
      </c>
      <c r="M50" s="41">
        <v>329.5</v>
      </c>
      <c r="N50" s="41"/>
      <c r="O50" s="41"/>
      <c r="P50" s="162">
        <f>367.98623+21.5</f>
        <v>389.48623</v>
      </c>
      <c r="Q50" s="41">
        <v>1098</v>
      </c>
      <c r="R50" s="41"/>
      <c r="S50" s="41"/>
      <c r="T50" s="41"/>
      <c r="U50" s="41"/>
      <c r="V50" s="41">
        <v>16.6</v>
      </c>
      <c r="W50" s="41">
        <v>4</v>
      </c>
      <c r="X50" s="124"/>
      <c r="Y50" s="160">
        <v>1497.32384</v>
      </c>
      <c r="Z50" s="240">
        <v>235.1</v>
      </c>
      <c r="AA50" s="124"/>
      <c r="AB50" s="41"/>
      <c r="AC50" s="41"/>
      <c r="AD50" s="41"/>
      <c r="AE50" s="41"/>
      <c r="AF50" s="41"/>
      <c r="AG50" s="41"/>
      <c r="AH50" s="41"/>
      <c r="AI50" s="41"/>
      <c r="AJ50" s="41">
        <v>1084.9</v>
      </c>
      <c r="AK50" s="41">
        <v>632.3</v>
      </c>
      <c r="AL50" s="41">
        <v>3307.1</v>
      </c>
      <c r="AM50" s="162">
        <f t="shared" si="4"/>
        <v>18569.94295</v>
      </c>
      <c r="AN50" s="225">
        <f t="shared" si="0"/>
        <v>17485.04</v>
      </c>
      <c r="AO50" s="143">
        <f t="shared" si="2"/>
        <v>1084.9</v>
      </c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</row>
    <row r="51" spans="1:58" ht="12.75">
      <c r="A51" s="63" t="s">
        <v>149</v>
      </c>
      <c r="B51" s="41">
        <v>2449.5</v>
      </c>
      <c r="C51" s="41">
        <v>3</v>
      </c>
      <c r="D51" s="41"/>
      <c r="E51" s="238">
        <v>1231.83772</v>
      </c>
      <c r="F51" s="41">
        <v>295.4</v>
      </c>
      <c r="G51" s="140">
        <f t="shared" si="1"/>
        <v>777.8</v>
      </c>
      <c r="H51" s="41">
        <v>592.5</v>
      </c>
      <c r="I51" s="41"/>
      <c r="J51" s="41">
        <v>73.6</v>
      </c>
      <c r="K51" s="64"/>
      <c r="L51" s="41">
        <v>0</v>
      </c>
      <c r="M51" s="41">
        <v>111.7</v>
      </c>
      <c r="N51" s="41"/>
      <c r="O51" s="41"/>
      <c r="P51" s="162">
        <v>246.85614</v>
      </c>
      <c r="Q51" s="41">
        <v>469.4</v>
      </c>
      <c r="R51" s="41"/>
      <c r="S51" s="41"/>
      <c r="T51" s="41"/>
      <c r="U51" s="41"/>
      <c r="V51" s="41">
        <v>16.6</v>
      </c>
      <c r="W51" s="41"/>
      <c r="X51" s="124"/>
      <c r="Y51" s="160">
        <v>0</v>
      </c>
      <c r="Z51" s="240">
        <v>83.7</v>
      </c>
      <c r="AA51" s="124"/>
      <c r="AB51" s="41"/>
      <c r="AC51" s="41"/>
      <c r="AD51" s="41"/>
      <c r="AE51" s="41"/>
      <c r="AF51" s="41"/>
      <c r="AG51" s="41"/>
      <c r="AH51" s="41"/>
      <c r="AI51" s="41"/>
      <c r="AJ51" s="41">
        <v>401.8</v>
      </c>
      <c r="AK51" s="41">
        <v>216.5</v>
      </c>
      <c r="AL51" s="41">
        <v>1331.3</v>
      </c>
      <c r="AM51" s="162">
        <f t="shared" si="4"/>
        <v>7523.69386</v>
      </c>
      <c r="AN51" s="225">
        <f t="shared" si="0"/>
        <v>7121.89</v>
      </c>
      <c r="AO51" s="143">
        <f t="shared" si="2"/>
        <v>401.8</v>
      </c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</row>
    <row r="52" spans="1:58" ht="12.75">
      <c r="A52" s="63" t="s">
        <v>150</v>
      </c>
      <c r="B52" s="41">
        <v>1223.1</v>
      </c>
      <c r="C52" s="41">
        <v>2.5</v>
      </c>
      <c r="D52" s="41"/>
      <c r="E52" s="162">
        <v>916.31957</v>
      </c>
      <c r="F52" s="41">
        <v>304.4</v>
      </c>
      <c r="G52" s="140">
        <f t="shared" si="1"/>
        <v>220.6</v>
      </c>
      <c r="H52" s="41">
        <v>81.3</v>
      </c>
      <c r="I52" s="41"/>
      <c r="J52" s="41">
        <v>60.3</v>
      </c>
      <c r="K52" s="64"/>
      <c r="L52" s="41">
        <v>0</v>
      </c>
      <c r="M52" s="41">
        <v>79</v>
      </c>
      <c r="N52" s="41"/>
      <c r="O52" s="41"/>
      <c r="P52" s="162">
        <v>139.58017</v>
      </c>
      <c r="Q52" s="41">
        <v>366.2</v>
      </c>
      <c r="R52" s="41"/>
      <c r="S52" s="41"/>
      <c r="T52" s="41"/>
      <c r="U52" s="41"/>
      <c r="V52" s="41">
        <v>16.6</v>
      </c>
      <c r="W52" s="41"/>
      <c r="X52" s="124"/>
      <c r="Y52" s="160">
        <v>25.83548</v>
      </c>
      <c r="Z52" s="240">
        <v>63.1</v>
      </c>
      <c r="AA52" s="124"/>
      <c r="AB52" s="41"/>
      <c r="AC52" s="41"/>
      <c r="AD52" s="41"/>
      <c r="AE52" s="41"/>
      <c r="AF52" s="41"/>
      <c r="AG52" s="41"/>
      <c r="AH52" s="41"/>
      <c r="AI52" s="41"/>
      <c r="AJ52" s="41">
        <v>188.9</v>
      </c>
      <c r="AK52" s="41">
        <v>522</v>
      </c>
      <c r="AL52" s="41">
        <v>831.6</v>
      </c>
      <c r="AM52" s="162">
        <f t="shared" si="4"/>
        <v>4820.73522</v>
      </c>
      <c r="AN52" s="225">
        <f t="shared" si="0"/>
        <v>4631.84</v>
      </c>
      <c r="AO52" s="143">
        <f t="shared" si="2"/>
        <v>188.9</v>
      </c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</row>
    <row r="53" spans="1:58" ht="12.75">
      <c r="A53" s="63" t="s">
        <v>151</v>
      </c>
      <c r="B53" s="41">
        <v>2726</v>
      </c>
      <c r="C53" s="41">
        <v>5.9</v>
      </c>
      <c r="D53" s="41"/>
      <c r="E53" s="238">
        <v>543.33401</v>
      </c>
      <c r="F53" s="41">
        <v>751.2</v>
      </c>
      <c r="G53" s="140">
        <f t="shared" si="1"/>
        <v>123.1</v>
      </c>
      <c r="H53" s="41">
        <v>76</v>
      </c>
      <c r="I53" s="41"/>
      <c r="J53" s="41">
        <v>17.7</v>
      </c>
      <c r="K53" s="64"/>
      <c r="L53" s="41">
        <v>0</v>
      </c>
      <c r="M53" s="41">
        <v>29.4</v>
      </c>
      <c r="N53" s="41"/>
      <c r="O53" s="41"/>
      <c r="P53" s="162">
        <v>237.37709</v>
      </c>
      <c r="Q53" s="41">
        <v>501.9</v>
      </c>
      <c r="R53" s="41"/>
      <c r="S53" s="41"/>
      <c r="T53" s="41"/>
      <c r="U53" s="41"/>
      <c r="V53" s="41">
        <v>16.6</v>
      </c>
      <c r="W53" s="41"/>
      <c r="X53" s="124"/>
      <c r="Y53" s="160">
        <v>187.4285</v>
      </c>
      <c r="Z53" s="240">
        <v>48.1</v>
      </c>
      <c r="AA53" s="124"/>
      <c r="AB53" s="41"/>
      <c r="AC53" s="41"/>
      <c r="AD53" s="41"/>
      <c r="AE53" s="41"/>
      <c r="AF53" s="41"/>
      <c r="AG53" s="41"/>
      <c r="AH53" s="41"/>
      <c r="AI53" s="41"/>
      <c r="AJ53" s="41">
        <v>475.7</v>
      </c>
      <c r="AK53" s="41"/>
      <c r="AL53" s="41">
        <v>1102.3</v>
      </c>
      <c r="AM53" s="162">
        <f t="shared" si="4"/>
        <v>6718.9396</v>
      </c>
      <c r="AN53" s="225">
        <f t="shared" si="0"/>
        <v>6243.24</v>
      </c>
      <c r="AO53" s="143">
        <f t="shared" si="2"/>
        <v>475.7</v>
      </c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</row>
    <row r="54" spans="1:58" ht="12.75">
      <c r="A54" s="63" t="s">
        <v>152</v>
      </c>
      <c r="B54" s="41">
        <v>3685.7</v>
      </c>
      <c r="C54" s="41">
        <f>5.8+2.3</f>
        <v>8.1</v>
      </c>
      <c r="D54" s="41"/>
      <c r="E54" s="238">
        <v>1764.6155</v>
      </c>
      <c r="F54" s="41">
        <v>574.3</v>
      </c>
      <c r="G54" s="140">
        <f t="shared" si="1"/>
        <v>283.8</v>
      </c>
      <c r="H54" s="41">
        <v>118.8</v>
      </c>
      <c r="I54" s="41"/>
      <c r="J54" s="41">
        <v>135.8</v>
      </c>
      <c r="K54" s="64"/>
      <c r="L54" s="41">
        <v>0</v>
      </c>
      <c r="M54" s="41">
        <v>29.2</v>
      </c>
      <c r="N54" s="41"/>
      <c r="O54" s="41"/>
      <c r="P54" s="162">
        <v>205.74584</v>
      </c>
      <c r="Q54" s="41">
        <v>729.7</v>
      </c>
      <c r="R54" s="41"/>
      <c r="S54" s="41"/>
      <c r="T54" s="41"/>
      <c r="U54" s="41"/>
      <c r="V54" s="41">
        <v>57.7</v>
      </c>
      <c r="W54" s="41">
        <v>2.7</v>
      </c>
      <c r="X54" s="124"/>
      <c r="Y54" s="160">
        <v>602.757</v>
      </c>
      <c r="Z54" s="240">
        <v>195.4</v>
      </c>
      <c r="AA54" s="124"/>
      <c r="AB54" s="41"/>
      <c r="AC54" s="41"/>
      <c r="AD54" s="41"/>
      <c r="AE54" s="41"/>
      <c r="AF54" s="41"/>
      <c r="AG54" s="41"/>
      <c r="AH54" s="41"/>
      <c r="AI54" s="41"/>
      <c r="AJ54" s="41">
        <v>673.4</v>
      </c>
      <c r="AK54" s="41">
        <v>192.4</v>
      </c>
      <c r="AL54" s="41">
        <v>390.1</v>
      </c>
      <c r="AM54" s="162">
        <f t="shared" si="4"/>
        <v>9366.41834</v>
      </c>
      <c r="AN54" s="225">
        <f t="shared" si="0"/>
        <v>8693.02</v>
      </c>
      <c r="AO54" s="143">
        <f t="shared" si="2"/>
        <v>673.4</v>
      </c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</row>
    <row r="55" spans="1:58" ht="12.75">
      <c r="A55" s="63" t="s">
        <v>153</v>
      </c>
      <c r="B55" s="41">
        <v>2314.1</v>
      </c>
      <c r="C55" s="41">
        <v>5</v>
      </c>
      <c r="D55" s="41"/>
      <c r="E55" s="238">
        <v>530.549</v>
      </c>
      <c r="F55" s="41">
        <v>778.1</v>
      </c>
      <c r="G55" s="140">
        <f t="shared" si="1"/>
        <v>153.3</v>
      </c>
      <c r="H55" s="41">
        <v>43.5</v>
      </c>
      <c r="I55" s="41"/>
      <c r="J55" s="41">
        <v>60.7</v>
      </c>
      <c r="K55" s="64"/>
      <c r="L55" s="41">
        <v>0</v>
      </c>
      <c r="M55" s="41">
        <v>49.1</v>
      </c>
      <c r="N55" s="41"/>
      <c r="O55" s="41"/>
      <c r="P55" s="162">
        <v>185.70474</v>
      </c>
      <c r="Q55" s="41">
        <v>473.1</v>
      </c>
      <c r="R55" s="41"/>
      <c r="S55" s="41"/>
      <c r="T55" s="41"/>
      <c r="U55" s="41"/>
      <c r="V55" s="41">
        <v>16.6</v>
      </c>
      <c r="W55" s="41">
        <v>1.4</v>
      </c>
      <c r="X55" s="124"/>
      <c r="Y55" s="160">
        <v>0</v>
      </c>
      <c r="Z55" s="240">
        <v>125.8</v>
      </c>
      <c r="AA55" s="124"/>
      <c r="AB55" s="41"/>
      <c r="AC55" s="41"/>
      <c r="AD55" s="41"/>
      <c r="AE55" s="41"/>
      <c r="AF55" s="41"/>
      <c r="AG55" s="41"/>
      <c r="AH55" s="41"/>
      <c r="AI55" s="41"/>
      <c r="AJ55" s="41">
        <v>485.2</v>
      </c>
      <c r="AK55" s="41"/>
      <c r="AL55" s="41">
        <v>193.8</v>
      </c>
      <c r="AM55" s="162">
        <f t="shared" si="4"/>
        <v>5262.65374</v>
      </c>
      <c r="AN55" s="225">
        <f t="shared" si="0"/>
        <v>4777.45</v>
      </c>
      <c r="AO55" s="143">
        <f t="shared" si="2"/>
        <v>485.2</v>
      </c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</row>
    <row r="56" spans="1:58" ht="12.75">
      <c r="A56" s="63" t="s">
        <v>154</v>
      </c>
      <c r="B56" s="41">
        <v>1679.9</v>
      </c>
      <c r="C56" s="41">
        <v>4.3</v>
      </c>
      <c r="D56" s="41"/>
      <c r="E56" s="238">
        <v>246.76077</v>
      </c>
      <c r="F56" s="41">
        <v>229.2</v>
      </c>
      <c r="G56" s="140">
        <f t="shared" si="1"/>
        <v>197.2</v>
      </c>
      <c r="H56" s="41">
        <v>33.5</v>
      </c>
      <c r="I56" s="41"/>
      <c r="J56" s="41">
        <v>14.9</v>
      </c>
      <c r="K56" s="64"/>
      <c r="L56" s="41">
        <v>0</v>
      </c>
      <c r="M56" s="41">
        <v>148.8</v>
      </c>
      <c r="N56" s="41">
        <v>49.7</v>
      </c>
      <c r="O56" s="41"/>
      <c r="P56" s="162">
        <v>192.70373</v>
      </c>
      <c r="Q56" s="41">
        <v>354.1</v>
      </c>
      <c r="R56" s="41"/>
      <c r="S56" s="41"/>
      <c r="T56" s="41"/>
      <c r="U56" s="41"/>
      <c r="V56" s="41">
        <v>57.7</v>
      </c>
      <c r="W56" s="41"/>
      <c r="X56" s="124"/>
      <c r="Y56" s="160">
        <v>5.66873</v>
      </c>
      <c r="Z56" s="240">
        <v>22.4</v>
      </c>
      <c r="AA56" s="124"/>
      <c r="AB56" s="41"/>
      <c r="AC56" s="41"/>
      <c r="AD56" s="41"/>
      <c r="AE56" s="41"/>
      <c r="AF56" s="41"/>
      <c r="AG56" s="41"/>
      <c r="AH56" s="41"/>
      <c r="AI56" s="41"/>
      <c r="AJ56" s="41">
        <v>262.2</v>
      </c>
      <c r="AK56" s="41">
        <v>139.5</v>
      </c>
      <c r="AL56" s="41">
        <v>1171.6</v>
      </c>
      <c r="AM56" s="162">
        <f t="shared" si="4"/>
        <v>4612.93323</v>
      </c>
      <c r="AN56" s="225">
        <f t="shared" si="0"/>
        <v>4350.73</v>
      </c>
      <c r="AO56" s="143">
        <f t="shared" si="2"/>
        <v>262.2</v>
      </c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</row>
    <row r="57" spans="1:58" ht="12.75">
      <c r="A57" s="63" t="s">
        <v>155</v>
      </c>
      <c r="B57" s="41">
        <v>1598.8</v>
      </c>
      <c r="C57" s="41"/>
      <c r="D57" s="41"/>
      <c r="E57" s="238">
        <v>622.09281</v>
      </c>
      <c r="F57" s="41">
        <v>363.4</v>
      </c>
      <c r="G57" s="140">
        <f t="shared" si="1"/>
        <v>165.3</v>
      </c>
      <c r="H57" s="41">
        <v>55.7</v>
      </c>
      <c r="I57" s="41"/>
      <c r="J57" s="41">
        <v>29.5</v>
      </c>
      <c r="K57" s="64"/>
      <c r="L57" s="41">
        <v>0</v>
      </c>
      <c r="M57" s="41">
        <v>80.1</v>
      </c>
      <c r="N57" s="41"/>
      <c r="O57" s="41"/>
      <c r="P57" s="162">
        <v>165.21683</v>
      </c>
      <c r="Q57" s="41">
        <v>376</v>
      </c>
      <c r="R57" s="41"/>
      <c r="S57" s="41"/>
      <c r="T57" s="41"/>
      <c r="U57" s="41"/>
      <c r="V57" s="41">
        <v>16.6</v>
      </c>
      <c r="W57" s="41">
        <v>2.7</v>
      </c>
      <c r="X57" s="124"/>
      <c r="Y57" s="160">
        <v>1057.1275</v>
      </c>
      <c r="Z57" s="240">
        <v>122.9</v>
      </c>
      <c r="AA57" s="124"/>
      <c r="AB57" s="41"/>
      <c r="AC57" s="41"/>
      <c r="AD57" s="41"/>
      <c r="AE57" s="41"/>
      <c r="AF57" s="41"/>
      <c r="AG57" s="41"/>
      <c r="AH57" s="41"/>
      <c r="AI57" s="41"/>
      <c r="AJ57" s="41">
        <v>310.1</v>
      </c>
      <c r="AK57" s="41">
        <v>486.6</v>
      </c>
      <c r="AL57" s="41">
        <v>175</v>
      </c>
      <c r="AM57" s="162">
        <f t="shared" si="4"/>
        <v>5461.83714</v>
      </c>
      <c r="AN57" s="225">
        <f t="shared" si="0"/>
        <v>5151.74</v>
      </c>
      <c r="AO57" s="143">
        <f t="shared" si="2"/>
        <v>310.1</v>
      </c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</row>
    <row r="58" spans="1:58" ht="13.5" thickBot="1">
      <c r="A58" s="146" t="s">
        <v>156</v>
      </c>
      <c r="B58" s="147"/>
      <c r="C58" s="235">
        <f>290.2-11-0.031-1.7</f>
        <v>277.469</v>
      </c>
      <c r="D58" s="147">
        <v>7324.6</v>
      </c>
      <c r="E58" s="148"/>
      <c r="F58" s="147"/>
      <c r="G58" s="140">
        <f t="shared" si="1"/>
        <v>0</v>
      </c>
      <c r="H58" s="147"/>
      <c r="I58" s="147"/>
      <c r="J58" s="147"/>
      <c r="K58" s="147"/>
      <c r="L58" s="147"/>
      <c r="M58" s="147">
        <v>0</v>
      </c>
      <c r="N58" s="147"/>
      <c r="O58" s="147">
        <v>98900</v>
      </c>
      <c r="P58" s="224">
        <f>661.95365+1537.2-73.8-0.002-1441.2</f>
        <v>684.15165</v>
      </c>
      <c r="Q58" s="41">
        <v>3313.7</v>
      </c>
      <c r="R58" s="147">
        <v>1092.4</v>
      </c>
      <c r="S58" s="147">
        <v>11407.8</v>
      </c>
      <c r="T58" s="41">
        <v>4464.3</v>
      </c>
      <c r="U58" s="41">
        <f>700.9-700.9</f>
        <v>0</v>
      </c>
      <c r="V58" s="108">
        <v>60</v>
      </c>
      <c r="W58" s="147">
        <f>6898.7-3203.6-6.7-4.2</f>
        <v>3684.2</v>
      </c>
      <c r="X58" s="149">
        <v>44</v>
      </c>
      <c r="Y58" s="161">
        <v>247043.798</v>
      </c>
      <c r="Z58" s="161"/>
      <c r="AA58" s="149"/>
      <c r="AB58" s="147"/>
      <c r="AC58" s="108"/>
      <c r="AD58" s="108">
        <v>25000</v>
      </c>
      <c r="AE58" s="108">
        <v>62091</v>
      </c>
      <c r="AF58" s="108">
        <v>8960.6</v>
      </c>
      <c r="AG58" s="108">
        <v>44484.3</v>
      </c>
      <c r="AH58" s="108">
        <v>2978.4</v>
      </c>
      <c r="AI58" s="108">
        <v>2702</v>
      </c>
      <c r="AJ58" s="108"/>
      <c r="AK58" s="108">
        <f>4153.6-1400-1300</f>
        <v>1453.6</v>
      </c>
      <c r="AL58" s="108">
        <v>4097.1</v>
      </c>
      <c r="AM58" s="144">
        <f>B58+C58+D58+E58+F58+G58+O58+P58+R58+S58+T58+U58+V58+W58+AA58+AC58+AD58+AE58+AF58+AG58+AH58+AI58+Q58+AK58+X58+Y58+AL58</f>
        <v>530063.419</v>
      </c>
      <c r="AN58" s="226">
        <f>AM59-AK59-AL59</f>
        <v>1924911.161</v>
      </c>
      <c r="AO58" s="143">
        <f>AM58-AL58-AK58</f>
        <v>524512.7</v>
      </c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</row>
    <row r="59" spans="1:58" s="19" customFormat="1" ht="33.75" customHeight="1" thickBot="1">
      <c r="A59" s="241" t="s">
        <v>221</v>
      </c>
      <c r="B59" s="150">
        <f aca="true" t="shared" si="5" ref="B59:AN59">SUM(B13:B58)</f>
        <v>263668.5</v>
      </c>
      <c r="C59" s="153">
        <f t="shared" si="5"/>
        <v>1623.769</v>
      </c>
      <c r="D59" s="150">
        <f t="shared" si="5"/>
        <v>7324.6</v>
      </c>
      <c r="E59" s="151">
        <f t="shared" si="5"/>
        <v>237651.6</v>
      </c>
      <c r="F59" s="150">
        <f t="shared" si="5"/>
        <v>16416.7</v>
      </c>
      <c r="G59" s="152">
        <f t="shared" si="5"/>
        <v>96836.7</v>
      </c>
      <c r="H59" s="150">
        <f t="shared" si="5"/>
        <v>72172.5</v>
      </c>
      <c r="I59" s="150">
        <f t="shared" si="5"/>
        <v>2907.6</v>
      </c>
      <c r="J59" s="150">
        <f t="shared" si="5"/>
        <v>11021.8</v>
      </c>
      <c r="K59" s="150">
        <f t="shared" si="5"/>
        <v>563.2</v>
      </c>
      <c r="L59" s="150">
        <f t="shared" si="5"/>
        <v>2245.4</v>
      </c>
      <c r="M59" s="150">
        <f t="shared" si="5"/>
        <v>7926.2</v>
      </c>
      <c r="N59" s="152">
        <f t="shared" si="5"/>
        <v>1808</v>
      </c>
      <c r="O59" s="152">
        <f t="shared" si="5"/>
        <v>98900</v>
      </c>
      <c r="P59" s="163">
        <f t="shared" si="5"/>
        <v>8229.6</v>
      </c>
      <c r="Q59" s="152">
        <f t="shared" si="5"/>
        <v>41314.7</v>
      </c>
      <c r="R59" s="152">
        <f t="shared" si="5"/>
        <v>1092.4</v>
      </c>
      <c r="S59" s="152">
        <f t="shared" si="5"/>
        <v>11407.8</v>
      </c>
      <c r="T59" s="152">
        <f t="shared" si="5"/>
        <v>4464.3</v>
      </c>
      <c r="U59" s="152">
        <f t="shared" si="5"/>
        <v>700.9</v>
      </c>
      <c r="V59" s="152">
        <f t="shared" si="5"/>
        <v>889.3</v>
      </c>
      <c r="W59" s="150">
        <f t="shared" si="5"/>
        <v>6898.7</v>
      </c>
      <c r="X59" s="150">
        <f t="shared" si="5"/>
        <v>44</v>
      </c>
      <c r="Y59" s="153">
        <f t="shared" si="5"/>
        <v>852819.456</v>
      </c>
      <c r="Z59" s="153">
        <f t="shared" si="5"/>
        <v>60089.036</v>
      </c>
      <c r="AA59" s="150">
        <f t="shared" si="5"/>
        <v>0</v>
      </c>
      <c r="AB59" s="150">
        <f t="shared" si="5"/>
        <v>0</v>
      </c>
      <c r="AC59" s="152">
        <f t="shared" si="5"/>
        <v>18600</v>
      </c>
      <c r="AD59" s="152">
        <f t="shared" si="5"/>
        <v>25000</v>
      </c>
      <c r="AE59" s="152">
        <f t="shared" si="5"/>
        <v>62091</v>
      </c>
      <c r="AF59" s="152">
        <f t="shared" si="5"/>
        <v>8960.6</v>
      </c>
      <c r="AG59" s="152">
        <f t="shared" si="5"/>
        <v>44484.3</v>
      </c>
      <c r="AH59" s="152">
        <f t="shared" si="5"/>
        <v>2978.4</v>
      </c>
      <c r="AI59" s="152">
        <f t="shared" si="5"/>
        <v>2702</v>
      </c>
      <c r="AJ59" s="152">
        <f t="shared" si="5"/>
        <v>47914.8</v>
      </c>
      <c r="AK59" s="152">
        <f t="shared" si="5"/>
        <v>16614.2</v>
      </c>
      <c r="AL59" s="152">
        <f t="shared" si="5"/>
        <v>78793</v>
      </c>
      <c r="AM59" s="163">
        <f t="shared" si="5"/>
        <v>2020318.36135</v>
      </c>
      <c r="AN59" s="163">
        <f t="shared" si="5"/>
        <v>3367251.291</v>
      </c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</row>
    <row r="60" spans="3:58" ht="13.5" thickBot="1">
      <c r="C60" s="27"/>
      <c r="E60" s="27"/>
      <c r="G60" s="27">
        <f>H59+I59+J59+K59+L59+M59</f>
        <v>96836.7</v>
      </c>
      <c r="Y60" s="234">
        <f>Y59-Y58</f>
        <v>605775.658</v>
      </c>
      <c r="Z60" s="6">
        <v>43355.349</v>
      </c>
      <c r="AB60" s="132">
        <v>4153.6</v>
      </c>
      <c r="AC60" s="153"/>
      <c r="AD60" s="132"/>
      <c r="AE60" s="132"/>
      <c r="AF60" s="132"/>
      <c r="AG60" s="132"/>
      <c r="AH60" s="132"/>
      <c r="AI60" s="134"/>
      <c r="AJ60" s="134"/>
      <c r="AK60" s="134"/>
      <c r="AL60" s="134">
        <f>AL59-AL58</f>
        <v>74695.9</v>
      </c>
      <c r="AM60" s="219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</row>
    <row r="61" spans="1:58" ht="34.5" customHeight="1">
      <c r="A61" s="60" t="s">
        <v>251</v>
      </c>
      <c r="B61" s="145">
        <f>'[1]№4'!B57</f>
        <v>0</v>
      </c>
      <c r="C61" s="145">
        <f>'[1]№4'!C57</f>
        <v>153.1</v>
      </c>
      <c r="D61" s="145">
        <f>'[1]№4'!D57</f>
        <v>7324.6</v>
      </c>
      <c r="E61" s="145">
        <f>'[1]№4'!E57</f>
        <v>0</v>
      </c>
      <c r="F61" s="145">
        <f>'[1]№4'!F57</f>
        <v>0</v>
      </c>
      <c r="G61" s="145">
        <f>'[1]№4'!G57</f>
        <v>20400.1</v>
      </c>
      <c r="H61" s="145">
        <f>'[1]№4'!H57</f>
        <v>16157.3</v>
      </c>
      <c r="I61" s="145">
        <f>'[1]№4'!I57</f>
        <v>657.5</v>
      </c>
      <c r="J61" s="145">
        <f>'[1]№4'!J57</f>
        <v>0</v>
      </c>
      <c r="K61" s="145">
        <f>'[1]№4'!K57</f>
        <v>84.3</v>
      </c>
      <c r="L61" s="145">
        <f>'[1]№4'!L57</f>
        <v>542.8</v>
      </c>
      <c r="M61" s="145">
        <f>'[1]№4'!M57</f>
        <v>2958.2</v>
      </c>
      <c r="N61" s="145">
        <f>'[1]№4'!N57</f>
        <v>0</v>
      </c>
      <c r="O61" s="145">
        <f>'[1]№4'!O57</f>
        <v>98900</v>
      </c>
      <c r="P61" s="145">
        <f>'[1]№4'!P57</f>
        <v>755.431</v>
      </c>
      <c r="Q61" s="145">
        <f>'[1]№4'!Q57</f>
        <v>3313.7</v>
      </c>
      <c r="R61" s="145">
        <f>'[1]№4'!R57</f>
        <v>1092.4</v>
      </c>
      <c r="S61" s="145">
        <f>'[1]№4'!S57</f>
        <v>11407.8</v>
      </c>
      <c r="T61" s="145">
        <f>'[1]№4'!T57</f>
        <v>4464.3</v>
      </c>
      <c r="U61" s="145">
        <f>'[1]№4'!U57</f>
        <v>700.9</v>
      </c>
      <c r="V61" s="145">
        <f>'[1]№4'!V57</f>
        <v>60</v>
      </c>
      <c r="W61" s="145">
        <f>'[1]№4'!W57</f>
        <v>6898.7</v>
      </c>
      <c r="X61" s="145"/>
      <c r="Y61" s="145"/>
      <c r="Z61" s="145">
        <f>'[1]№4'!X57</f>
        <v>0</v>
      </c>
      <c r="AA61" s="145">
        <f>'[1]№4'!Y57</f>
        <v>0</v>
      </c>
      <c r="AB61" s="182">
        <f>'[1]№4'!Z57</f>
        <v>0</v>
      </c>
      <c r="AC61" s="182">
        <f>'[1]№4'!AA57</f>
        <v>18600</v>
      </c>
      <c r="AD61" s="182">
        <f>'[1]№4'!AB57</f>
        <v>25000</v>
      </c>
      <c r="AE61" s="182">
        <f>'[1]№4'!AC57</f>
        <v>62091</v>
      </c>
      <c r="AF61" s="182">
        <f>'[1]№4'!AD57</f>
        <v>8960.6</v>
      </c>
      <c r="AG61" s="182">
        <f>'[1]№4'!AE57</f>
        <v>44484.3</v>
      </c>
      <c r="AH61" s="182">
        <f>'[1]№4'!AF57</f>
        <v>2978.4</v>
      </c>
      <c r="AI61" s="182">
        <f>'[1]№4'!AG57</f>
        <v>2702</v>
      </c>
      <c r="AJ61" s="182"/>
      <c r="AK61" s="182">
        <f>'[1]№4'!AH57</f>
        <v>4153.6</v>
      </c>
      <c r="AL61" s="182"/>
      <c r="AM61" s="41">
        <f>'[1]№4'!AI57</f>
        <v>324440.9</v>
      </c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</row>
    <row r="62" spans="1:58" ht="12.75">
      <c r="A62" s="60"/>
      <c r="B62" s="41">
        <f>B58-B61</f>
        <v>0</v>
      </c>
      <c r="C62" s="41">
        <f aca="true" t="shared" si="6" ref="C62:AM62">C58-C61</f>
        <v>124.4</v>
      </c>
      <c r="D62" s="41">
        <f t="shared" si="6"/>
        <v>0</v>
      </c>
      <c r="E62" s="41">
        <f t="shared" si="6"/>
        <v>0</v>
      </c>
      <c r="F62" s="41">
        <f t="shared" si="6"/>
        <v>0</v>
      </c>
      <c r="G62" s="41">
        <f t="shared" si="6"/>
        <v>-20400.1</v>
      </c>
      <c r="H62" s="41">
        <f t="shared" si="6"/>
        <v>-16157.3</v>
      </c>
      <c r="I62" s="41">
        <f t="shared" si="6"/>
        <v>-657.5</v>
      </c>
      <c r="J62" s="41">
        <f t="shared" si="6"/>
        <v>0</v>
      </c>
      <c r="K62" s="41">
        <f t="shared" si="6"/>
        <v>-84.3</v>
      </c>
      <c r="L62" s="41">
        <f t="shared" si="6"/>
        <v>-542.8</v>
      </c>
      <c r="M62" s="41">
        <f t="shared" si="6"/>
        <v>-2958.2</v>
      </c>
      <c r="N62" s="41">
        <f t="shared" si="6"/>
        <v>0</v>
      </c>
      <c r="O62" s="41">
        <f t="shared" si="6"/>
        <v>0</v>
      </c>
      <c r="P62" s="41">
        <f>P58-P61</f>
        <v>-71.3</v>
      </c>
      <c r="Q62" s="41">
        <f t="shared" si="6"/>
        <v>0</v>
      </c>
      <c r="R62" s="41">
        <f t="shared" si="6"/>
        <v>0</v>
      </c>
      <c r="S62" s="41">
        <f t="shared" si="6"/>
        <v>0</v>
      </c>
      <c r="T62" s="41">
        <f t="shared" si="6"/>
        <v>0</v>
      </c>
      <c r="U62" s="41">
        <f t="shared" si="6"/>
        <v>-700.9</v>
      </c>
      <c r="V62" s="41">
        <f t="shared" si="6"/>
        <v>0</v>
      </c>
      <c r="W62" s="41">
        <f t="shared" si="6"/>
        <v>-3214.5</v>
      </c>
      <c r="X62" s="41"/>
      <c r="Y62" s="41"/>
      <c r="Z62" s="41">
        <f t="shared" si="6"/>
        <v>0</v>
      </c>
      <c r="AA62" s="41">
        <f t="shared" si="6"/>
        <v>0</v>
      </c>
      <c r="AB62" s="41">
        <f t="shared" si="6"/>
        <v>0</v>
      </c>
      <c r="AC62" s="41">
        <f t="shared" si="6"/>
        <v>-18600</v>
      </c>
      <c r="AD62" s="41">
        <f t="shared" si="6"/>
        <v>0</v>
      </c>
      <c r="AE62" s="41">
        <f t="shared" si="6"/>
        <v>0</v>
      </c>
      <c r="AF62" s="41">
        <f t="shared" si="6"/>
        <v>0</v>
      </c>
      <c r="AG62" s="41">
        <f t="shared" si="6"/>
        <v>0</v>
      </c>
      <c r="AH62" s="41">
        <f t="shared" si="6"/>
        <v>0</v>
      </c>
      <c r="AI62" s="41">
        <f t="shared" si="6"/>
        <v>0</v>
      </c>
      <c r="AJ62" s="41"/>
      <c r="AK62" s="41">
        <f t="shared" si="6"/>
        <v>-2700</v>
      </c>
      <c r="AL62" s="41"/>
      <c r="AM62" s="41">
        <f t="shared" si="6"/>
        <v>205622.5</v>
      </c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</row>
    <row r="63" spans="1:58" ht="12.75">
      <c r="A63" s="60" t="s">
        <v>252</v>
      </c>
      <c r="B63" s="145">
        <f>'[1]№4'!B58</f>
        <v>243694.1</v>
      </c>
      <c r="C63" s="145">
        <f>'[1]№4'!C58</f>
        <v>1203.4</v>
      </c>
      <c r="D63" s="145">
        <f>'[1]№4'!D58</f>
        <v>7324.6</v>
      </c>
      <c r="E63" s="145">
        <f>'[1]№4'!E58</f>
        <v>201573.7</v>
      </c>
      <c r="F63" s="145">
        <f>'[1]№4'!F58</f>
        <v>26480</v>
      </c>
      <c r="G63" s="145">
        <f>'[1]№4'!G58</f>
        <v>96836.7</v>
      </c>
      <c r="H63" s="41">
        <f>'[1]№4'!H58</f>
        <v>64630.9</v>
      </c>
      <c r="I63" s="41">
        <f>'[1]№4'!I58</f>
        <v>2631.2</v>
      </c>
      <c r="J63" s="145">
        <f>'[1]№4'!J58</f>
        <v>10904.2</v>
      </c>
      <c r="K63" s="145">
        <f>'[1]№4'!K58</f>
        <v>337.4</v>
      </c>
      <c r="L63" s="145">
        <f>'[1]№4'!L58</f>
        <v>2172</v>
      </c>
      <c r="M63" s="145">
        <f>'[1]№4'!M58</f>
        <v>16161</v>
      </c>
      <c r="N63" s="145">
        <f>'[1]№4'!N58</f>
        <v>1808</v>
      </c>
      <c r="O63" s="145">
        <f>'[1]№4'!O58</f>
        <v>98900</v>
      </c>
      <c r="P63" s="145">
        <f>'[1]№4'!P58</f>
        <v>9670.8</v>
      </c>
      <c r="Q63" s="145">
        <f>'[1]№4'!Q58</f>
        <v>41314.7</v>
      </c>
      <c r="R63" s="145">
        <f>'[1]№4'!R58</f>
        <v>1092.4</v>
      </c>
      <c r="S63" s="145">
        <f>'[1]№4'!S58</f>
        <v>11407.8</v>
      </c>
      <c r="T63" s="145">
        <f>'[1]№4'!T58</f>
        <v>4464.3</v>
      </c>
      <c r="U63" s="145">
        <f>'[1]№4'!U58</f>
        <v>700.9</v>
      </c>
      <c r="V63" s="145">
        <f>'[1]№4'!V58</f>
        <v>889.3</v>
      </c>
      <c r="W63" s="145">
        <f>'[1]№4'!W58</f>
        <v>6898.7</v>
      </c>
      <c r="X63" s="145"/>
      <c r="Y63" s="145"/>
      <c r="Z63" s="145">
        <f>'[1]№4'!X58</f>
        <v>35636.764</v>
      </c>
      <c r="AA63" s="145">
        <f>'[1]№4'!Y58</f>
        <v>0</v>
      </c>
      <c r="AB63" s="183">
        <f>'[1]№4'!Z58</f>
        <v>0</v>
      </c>
      <c r="AC63" s="183">
        <f>'[1]№4'!AA58</f>
        <v>18600</v>
      </c>
      <c r="AD63" s="183">
        <f>'[1]№4'!AB58</f>
        <v>25000</v>
      </c>
      <c r="AE63" s="183">
        <f>'[1]№4'!AC58</f>
        <v>62091</v>
      </c>
      <c r="AF63" s="183">
        <f>'[1]№4'!AD58</f>
        <v>8960.6</v>
      </c>
      <c r="AG63" s="183">
        <f>'[1]№4'!AE58</f>
        <v>44484.3</v>
      </c>
      <c r="AH63" s="183">
        <f>'[1]№4'!AF58</f>
        <v>2978.4</v>
      </c>
      <c r="AI63" s="183">
        <f>'[1]№4'!AG58</f>
        <v>2702</v>
      </c>
      <c r="AJ63" s="183"/>
      <c r="AK63" s="183">
        <f>'[1]№4'!AH58</f>
        <v>16614.2</v>
      </c>
      <c r="AL63" s="183"/>
      <c r="AM63" s="41">
        <f>'[1]№4'!AI58</f>
        <v>971326.7</v>
      </c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</row>
    <row r="64" spans="1:58" ht="12.75">
      <c r="A64" s="64"/>
      <c r="B64" s="41">
        <f aca="true" t="shared" si="7" ref="B64:AK64">B59-B63</f>
        <v>19974.4</v>
      </c>
      <c r="C64" s="41">
        <f t="shared" si="7"/>
        <v>420.4</v>
      </c>
      <c r="D64" s="41">
        <f t="shared" si="7"/>
        <v>0</v>
      </c>
      <c r="E64" s="41">
        <f t="shared" si="7"/>
        <v>36077.9</v>
      </c>
      <c r="F64" s="41">
        <f t="shared" si="7"/>
        <v>-10063.3</v>
      </c>
      <c r="G64" s="41">
        <f t="shared" si="7"/>
        <v>0</v>
      </c>
      <c r="H64" s="41">
        <f t="shared" si="7"/>
        <v>7541.6</v>
      </c>
      <c r="I64" s="41">
        <f t="shared" si="7"/>
        <v>276.4</v>
      </c>
      <c r="J64" s="41">
        <f t="shared" si="7"/>
        <v>117.6</v>
      </c>
      <c r="K64" s="41">
        <f t="shared" si="7"/>
        <v>225.8</v>
      </c>
      <c r="L64" s="41">
        <f t="shared" si="7"/>
        <v>73.4</v>
      </c>
      <c r="M64" s="41">
        <f t="shared" si="7"/>
        <v>-8234.8</v>
      </c>
      <c r="N64" s="41">
        <f t="shared" si="7"/>
        <v>0</v>
      </c>
      <c r="O64" s="41">
        <f t="shared" si="7"/>
        <v>0</v>
      </c>
      <c r="P64" s="41">
        <f>P59-P63</f>
        <v>-1441.2</v>
      </c>
      <c r="Q64" s="41">
        <f t="shared" si="7"/>
        <v>0</v>
      </c>
      <c r="R64" s="41">
        <f t="shared" si="7"/>
        <v>0</v>
      </c>
      <c r="S64" s="41">
        <f t="shared" si="7"/>
        <v>0</v>
      </c>
      <c r="T64" s="41">
        <f t="shared" si="7"/>
        <v>0</v>
      </c>
      <c r="U64" s="41">
        <f t="shared" si="7"/>
        <v>0</v>
      </c>
      <c r="V64" s="41">
        <f t="shared" si="7"/>
        <v>0</v>
      </c>
      <c r="W64" s="41">
        <f t="shared" si="7"/>
        <v>0</v>
      </c>
      <c r="X64" s="41"/>
      <c r="Y64" s="41"/>
      <c r="Z64" s="41">
        <f t="shared" si="7"/>
        <v>24452.3</v>
      </c>
      <c r="AA64" s="41">
        <f t="shared" si="7"/>
        <v>0</v>
      </c>
      <c r="AB64" s="41">
        <f t="shared" si="7"/>
        <v>0</v>
      </c>
      <c r="AC64" s="41">
        <f t="shared" si="7"/>
        <v>0</v>
      </c>
      <c r="AD64" s="41">
        <f t="shared" si="7"/>
        <v>0</v>
      </c>
      <c r="AE64" s="41">
        <f t="shared" si="7"/>
        <v>0</v>
      </c>
      <c r="AF64" s="41">
        <f t="shared" si="7"/>
        <v>0</v>
      </c>
      <c r="AG64" s="41">
        <f t="shared" si="7"/>
        <v>0</v>
      </c>
      <c r="AH64" s="41">
        <f t="shared" si="7"/>
        <v>0</v>
      </c>
      <c r="AI64" s="41">
        <f t="shared" si="7"/>
        <v>0</v>
      </c>
      <c r="AJ64" s="41"/>
      <c r="AK64" s="41">
        <f t="shared" si="7"/>
        <v>0</v>
      </c>
      <c r="AL64" s="41"/>
      <c r="AM64" s="41">
        <f>AM59-AM63</f>
        <v>1048991.7</v>
      </c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</row>
    <row r="65" spans="28:58" ht="12.75"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</row>
    <row r="66" spans="16:58" ht="12.75">
      <c r="P66" s="27">
        <f>P64-P62</f>
        <v>-1369.9</v>
      </c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</row>
    <row r="67" spans="3:58" ht="12.75">
      <c r="C67" s="27">
        <f>SUM(C13:C56)</f>
        <v>1346.3</v>
      </c>
      <c r="D67" s="3">
        <f>279.169-279.2</f>
        <v>-0.0310000000000059</v>
      </c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</row>
    <row r="68" spans="3:58" ht="12.75">
      <c r="C68" s="234">
        <f>C67+279.169</f>
        <v>1625.469</v>
      </c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</row>
    <row r="69" spans="28:58" ht="12.75"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</row>
    <row r="70" spans="28:58" ht="12.75"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</row>
    <row r="71" spans="28:58" ht="12.75"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</row>
    <row r="72" spans="28:58" ht="12.75"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</row>
    <row r="73" spans="28:58" ht="12.75"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</row>
    <row r="74" spans="28:58" ht="12.75"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</row>
    <row r="75" spans="28:58" ht="12.75"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</row>
    <row r="76" spans="28:58" ht="12.75"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</row>
    <row r="77" spans="28:58" ht="12.75"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</row>
    <row r="78" spans="28:58" ht="12.75"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</row>
    <row r="79" spans="28:58" ht="12.75"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</row>
    <row r="80" spans="28:58" ht="12.75"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</row>
    <row r="81" spans="28:58" ht="12.75"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</row>
    <row r="82" spans="28:58" ht="12.75"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</row>
    <row r="83" spans="28:58" ht="12.75"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</row>
    <row r="84" spans="28:58" ht="12.75"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</row>
    <row r="85" spans="28:58" ht="12.75"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</row>
    <row r="86" spans="28:58" ht="12.75"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</row>
    <row r="87" spans="28:58" ht="12.75"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</row>
    <row r="88" spans="28:58" ht="12.75"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</row>
    <row r="89" spans="28:58" ht="12.75"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</row>
    <row r="90" spans="28:58" ht="12.75"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</row>
    <row r="91" spans="28:58" ht="12.75"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</row>
    <row r="92" spans="28:58" ht="12.75"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</row>
    <row r="93" spans="28:58" ht="12.75"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</row>
    <row r="94" spans="28:58" ht="12.75"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</row>
    <row r="95" spans="28:58" ht="12.75"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</row>
    <row r="96" spans="28:58" ht="12.75"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</row>
    <row r="97" spans="28:58" ht="12.75"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</row>
    <row r="98" spans="28:58" ht="12.75"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</row>
    <row r="99" spans="28:58" ht="12.75"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</row>
    <row r="100" spans="28:58" ht="12.75"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</row>
    <row r="101" spans="28:58" ht="12.75"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</row>
    <row r="102" spans="28:58" ht="12.75"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</row>
    <row r="103" spans="28:58" ht="12.75"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</row>
    <row r="104" spans="28:58" ht="12.75"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</row>
    <row r="105" spans="28:58" ht="12.75"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</row>
    <row r="106" spans="28:58" ht="12.75"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</row>
    <row r="107" spans="28:58" ht="12.75"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</row>
    <row r="108" spans="28:58" ht="12.75"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</row>
    <row r="109" spans="28:58" ht="12.75"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</row>
    <row r="110" spans="28:58" ht="12.75"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</row>
    <row r="111" spans="28:58" ht="12.75"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</row>
    <row r="112" spans="28:58" ht="12.75"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</row>
    <row r="113" spans="28:58" ht="12.75"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</row>
    <row r="114" spans="28:58" ht="12.75"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</row>
    <row r="115" spans="28:58" ht="12.75"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</row>
    <row r="116" spans="28:58" ht="12.75"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</row>
    <row r="117" spans="28:58" ht="12.75"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</row>
    <row r="118" spans="28:58" ht="12.75"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</row>
    <row r="119" spans="28:58" ht="12.75"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</row>
    <row r="120" spans="28:58" ht="12.75"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</row>
    <row r="121" spans="28:58" ht="12.75"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</row>
    <row r="122" spans="28:58" ht="12.75"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</row>
    <row r="123" spans="28:58" ht="12.75"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</row>
    <row r="124" spans="28:58" ht="12.75"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</row>
    <row r="125" spans="28:58" ht="12.75"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</row>
    <row r="126" spans="28:58" ht="12.75"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</row>
    <row r="127" spans="28:58" ht="12.75"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</row>
    <row r="128" spans="28:58" ht="12.75"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</row>
    <row r="129" spans="28:58" ht="12.75"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</row>
    <row r="130" spans="28:58" ht="12.75"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</row>
    <row r="131" spans="28:58" ht="12.75"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</row>
    <row r="132" spans="28:58" ht="12.75"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</row>
    <row r="133" spans="28:58" ht="12.75"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</row>
    <row r="134" spans="28:58" ht="12.75"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</row>
    <row r="135" spans="28:58" ht="12.75"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</row>
    <row r="136" spans="28:58" ht="12.75"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</row>
    <row r="137" spans="28:58" ht="12.75"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</row>
    <row r="138" spans="28:58" ht="12.75"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</row>
    <row r="139" spans="28:58" ht="12.75"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</row>
    <row r="140" spans="28:58" ht="12.75"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</row>
    <row r="141" spans="28:58" ht="12.75"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</row>
    <row r="142" spans="28:58" ht="12.75"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</row>
    <row r="143" spans="28:58" ht="12.75"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</row>
    <row r="144" spans="28:58" ht="12.75"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</row>
    <row r="145" spans="28:58" ht="12.75"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</row>
    <row r="146" spans="28:58" ht="12.75"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</row>
    <row r="147" spans="28:58" ht="12.75"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</row>
    <row r="148" spans="28:58" ht="12.75"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</row>
    <row r="149" spans="28:58" ht="12.75"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</row>
    <row r="150" spans="28:58" ht="12.75"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</row>
    <row r="151" spans="28:58" ht="12.75"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</row>
    <row r="152" spans="28:58" ht="12.75"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</row>
    <row r="153" spans="28:58" ht="12.75"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</row>
    <row r="154" spans="28:58" ht="12.75"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</row>
    <row r="155" spans="28:58" ht="12.75"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</row>
    <row r="156" spans="28:58" ht="12.75"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</row>
    <row r="157" spans="28:58" ht="12.75"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</row>
    <row r="158" spans="28:58" ht="12.75"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</row>
    <row r="159" spans="28:58" ht="12.75"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</row>
    <row r="160" spans="28:58" ht="12.75"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</row>
    <row r="161" spans="28:58" ht="12.75"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</row>
    <row r="162" spans="28:58" ht="12.75"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</row>
    <row r="163" spans="28:58" ht="12.75"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</row>
    <row r="164" spans="28:58" ht="12.75"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</row>
    <row r="165" spans="28:58" ht="12.75"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</row>
    <row r="166" spans="28:58" ht="12.75"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</row>
    <row r="167" spans="28:58" ht="12.75"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</row>
    <row r="168" spans="28:58" ht="12.75"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</row>
    <row r="169" spans="28:58" ht="12.75"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</row>
    <row r="170" spans="28:58" ht="12.75"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</row>
    <row r="171" spans="28:58" ht="12.75"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</row>
    <row r="172" spans="28:58" ht="12.75"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</row>
    <row r="173" spans="28:58" ht="12.75"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</row>
    <row r="174" spans="28:58" ht="12.75"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</row>
    <row r="175" spans="28:58" ht="12.75"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</row>
    <row r="176" spans="28:58" ht="12.75"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</row>
    <row r="177" spans="28:58" ht="12.75"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</row>
    <row r="178" spans="28:58" ht="12.75"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</row>
    <row r="179" spans="28:58" ht="12.75"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</row>
    <row r="180" spans="28:58" ht="12.75"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</row>
    <row r="181" spans="28:58" ht="12.75"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</row>
    <row r="182" spans="28:58" ht="12.75"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</row>
    <row r="183" spans="28:58" ht="12.75"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</row>
    <row r="184" spans="28:58" ht="12.75"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</row>
    <row r="185" spans="28:58" ht="12.75"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</row>
    <row r="186" spans="28:58" ht="12.75"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</row>
    <row r="187" spans="28:58" ht="12.75"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</row>
    <row r="188" spans="28:58" ht="12.75"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</row>
    <row r="189" spans="28:58" ht="12.75"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</row>
  </sheetData>
  <mergeCells count="32">
    <mergeCell ref="Z1:AM1"/>
    <mergeCell ref="Z2:AM2"/>
    <mergeCell ref="Z3:AM3"/>
    <mergeCell ref="N9:N12"/>
    <mergeCell ref="O9:O12"/>
    <mergeCell ref="P9:P12"/>
    <mergeCell ref="A5:AM5"/>
    <mergeCell ref="X9:X12"/>
    <mergeCell ref="Q9:Q12"/>
    <mergeCell ref="R9:R12"/>
    <mergeCell ref="S9:S12"/>
    <mergeCell ref="T9:T12"/>
    <mergeCell ref="W9:W12"/>
    <mergeCell ref="U9:U12"/>
    <mergeCell ref="V9:V12"/>
    <mergeCell ref="AH8:AH12"/>
    <mergeCell ref="AI8:AI12"/>
    <mergeCell ref="AK8:AK12"/>
    <mergeCell ref="Z8:Z12"/>
    <mergeCell ref="AA8:AA12"/>
    <mergeCell ref="AB8:AB12"/>
    <mergeCell ref="AC8:AC12"/>
    <mergeCell ref="A8:A12"/>
    <mergeCell ref="Y8:Y12"/>
    <mergeCell ref="AM8:AM12"/>
    <mergeCell ref="AL8:AL12"/>
    <mergeCell ref="AJ8:AJ12"/>
    <mergeCell ref="AD8:AD12"/>
    <mergeCell ref="AE8:AE12"/>
    <mergeCell ref="AF8:AF12"/>
    <mergeCell ref="AG8:AG12"/>
    <mergeCell ref="B8:M12"/>
  </mergeCells>
  <printOptions/>
  <pageMargins left="1.27" right="0.19" top="0.5" bottom="0.08" header="0.5" footer="0.5"/>
  <pageSetup fitToWidth="2" fitToHeight="1" horizontalDpi="600" verticalDpi="600" orientation="portrait" paperSize="9" scale="70" r:id="rId1"/>
  <rowBreaks count="1" manualBreakCount="1">
    <brk id="59" max="255" man="1"/>
  </rowBreaks>
  <colBreaks count="1" manualBreakCount="1">
    <brk id="18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233"/>
  <sheetViews>
    <sheetView tabSelected="1" view="pageBreakPreview" zoomScale="70" zoomScaleNormal="75" zoomScaleSheetLayoutView="70" workbookViewId="0" topLeftCell="A1">
      <pane xSplit="1" ySplit="10" topLeftCell="B8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38" sqref="C38"/>
    </sheetView>
  </sheetViews>
  <sheetFormatPr defaultColWidth="9.00390625" defaultRowHeight="12.75"/>
  <cols>
    <col min="1" max="1" width="46.625" style="242" customWidth="1"/>
    <col min="2" max="2" width="10.875" style="243" customWidth="1"/>
    <col min="3" max="3" width="14.375" style="244" customWidth="1"/>
    <col min="4" max="4" width="14.125" style="244" customWidth="1"/>
    <col min="5" max="5" width="9.875" style="245" customWidth="1"/>
    <col min="6" max="6" width="13.375" style="244" customWidth="1"/>
    <col min="7" max="7" width="14.25390625" style="244" customWidth="1"/>
    <col min="8" max="8" width="8.875" style="245" customWidth="1"/>
    <col min="9" max="9" width="14.25390625" style="244" customWidth="1"/>
    <col min="10" max="10" width="14.00390625" style="244" customWidth="1"/>
    <col min="11" max="11" width="10.00390625" style="245" customWidth="1"/>
    <col min="12" max="12" width="13.875" style="242" customWidth="1"/>
    <col min="13" max="13" width="14.125" style="242" customWidth="1"/>
    <col min="14" max="14" width="12.375" style="242" customWidth="1"/>
    <col min="15" max="15" width="14.25390625" style="242" customWidth="1"/>
    <col min="16" max="16" width="12.875" style="242" customWidth="1"/>
    <col min="17" max="16384" width="9.00390625" style="242" customWidth="1"/>
  </cols>
  <sheetData>
    <row r="1" spans="9:11" ht="15">
      <c r="I1" s="599" t="s">
        <v>567</v>
      </c>
      <c r="J1" s="599"/>
      <c r="K1" s="599"/>
    </row>
    <row r="2" spans="9:11" ht="15">
      <c r="I2" s="599" t="s">
        <v>518</v>
      </c>
      <c r="J2" s="599"/>
      <c r="K2" s="599"/>
    </row>
    <row r="3" spans="9:11" ht="15">
      <c r="I3" s="599" t="s">
        <v>568</v>
      </c>
      <c r="J3" s="599"/>
      <c r="K3" s="599"/>
    </row>
    <row r="4" spans="1:11" ht="14.25">
      <c r="A4" s="601" t="s">
        <v>569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</row>
    <row r="5" spans="1:11" s="246" customFormat="1" ht="18" customHeight="1">
      <c r="A5" s="600" t="s">
        <v>570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</row>
    <row r="6" spans="1:11" s="246" customFormat="1" ht="15.75" customHeight="1">
      <c r="A6" s="247"/>
      <c r="B6" s="248"/>
      <c r="C6" s="249"/>
      <c r="D6" s="249"/>
      <c r="E6" s="250"/>
      <c r="F6" s="249"/>
      <c r="G6" s="249"/>
      <c r="H6" s="251"/>
      <c r="I6" s="249"/>
      <c r="J6" s="252"/>
      <c r="K6" s="250" t="s">
        <v>571</v>
      </c>
    </row>
    <row r="7" spans="1:11" s="246" customFormat="1" ht="18.75" customHeight="1">
      <c r="A7" s="253"/>
      <c r="B7" s="254"/>
      <c r="C7" s="602" t="s">
        <v>161</v>
      </c>
      <c r="D7" s="603"/>
      <c r="E7" s="603"/>
      <c r="F7" s="604" t="s">
        <v>572</v>
      </c>
      <c r="G7" s="604"/>
      <c r="H7" s="604"/>
      <c r="I7" s="605" t="s">
        <v>451</v>
      </c>
      <c r="J7" s="605"/>
      <c r="K7" s="605"/>
    </row>
    <row r="8" spans="1:11" s="246" customFormat="1" ht="15">
      <c r="A8" s="255"/>
      <c r="B8" s="256" t="s">
        <v>573</v>
      </c>
      <c r="C8" s="257" t="s">
        <v>574</v>
      </c>
      <c r="D8" s="258" t="s">
        <v>575</v>
      </c>
      <c r="E8" s="259" t="s">
        <v>576</v>
      </c>
      <c r="F8" s="258" t="s">
        <v>574</v>
      </c>
      <c r="G8" s="258" t="s">
        <v>575</v>
      </c>
      <c r="H8" s="259" t="s">
        <v>576</v>
      </c>
      <c r="I8" s="258" t="s">
        <v>574</v>
      </c>
      <c r="J8" s="258" t="s">
        <v>575</v>
      </c>
      <c r="K8" s="260" t="s">
        <v>576</v>
      </c>
    </row>
    <row r="9" spans="1:11" s="266" customFormat="1" ht="15" customHeight="1">
      <c r="A9" s="255"/>
      <c r="B9" s="261" t="s">
        <v>577</v>
      </c>
      <c r="C9" s="262" t="s">
        <v>578</v>
      </c>
      <c r="D9" s="263"/>
      <c r="E9" s="264" t="s">
        <v>579</v>
      </c>
      <c r="F9" s="263" t="s">
        <v>580</v>
      </c>
      <c r="G9" s="263"/>
      <c r="H9" s="264" t="s">
        <v>579</v>
      </c>
      <c r="I9" s="263" t="s">
        <v>578</v>
      </c>
      <c r="J9" s="263"/>
      <c r="K9" s="265" t="s">
        <v>579</v>
      </c>
    </row>
    <row r="10" spans="1:11" s="266" customFormat="1" ht="15" customHeight="1" thickBot="1">
      <c r="A10" s="267"/>
      <c r="B10" s="268" t="s">
        <v>581</v>
      </c>
      <c r="C10" s="269" t="s">
        <v>580</v>
      </c>
      <c r="D10" s="270"/>
      <c r="E10" s="271"/>
      <c r="F10" s="270"/>
      <c r="G10" s="270"/>
      <c r="H10" s="271"/>
      <c r="I10" s="270" t="s">
        <v>580</v>
      </c>
      <c r="J10" s="270"/>
      <c r="K10" s="272"/>
    </row>
    <row r="11" spans="1:11" s="266" customFormat="1" ht="15">
      <c r="A11" s="273" t="s">
        <v>582</v>
      </c>
      <c r="B11" s="274"/>
      <c r="C11" s="275"/>
      <c r="D11" s="275"/>
      <c r="E11" s="276"/>
      <c r="F11" s="277"/>
      <c r="G11" s="277"/>
      <c r="H11" s="276"/>
      <c r="I11" s="277"/>
      <c r="J11" s="277"/>
      <c r="K11" s="278"/>
    </row>
    <row r="12" spans="1:20" s="284" customFormat="1" ht="30" customHeight="1">
      <c r="A12" s="279" t="s">
        <v>583</v>
      </c>
      <c r="B12" s="280"/>
      <c r="C12" s="281">
        <f>SUM(C13:C21)</f>
        <v>822376700</v>
      </c>
      <c r="D12" s="281">
        <f>SUM(D13:D21)</f>
        <v>849685799.1999999</v>
      </c>
      <c r="E12" s="282">
        <f>D12/C12*100</f>
        <v>103.32075303203507</v>
      </c>
      <c r="F12" s="281">
        <f>F19+F15</f>
        <v>39126300</v>
      </c>
      <c r="G12" s="281">
        <f>G19+G15+G21</f>
        <v>45405960.07</v>
      </c>
      <c r="H12" s="282">
        <f>G12/F12*100</f>
        <v>116.04971609889002</v>
      </c>
      <c r="I12" s="281">
        <f aca="true" t="shared" si="0" ref="I12:J17">C12+F12</f>
        <v>861503000</v>
      </c>
      <c r="J12" s="281">
        <f t="shared" si="0"/>
        <v>895091759.27</v>
      </c>
      <c r="K12" s="282">
        <f aca="true" t="shared" si="1" ref="K12:K23">J12/I12*100</f>
        <v>103.89885575209836</v>
      </c>
      <c r="L12" s="283"/>
      <c r="M12" s="283"/>
      <c r="N12" s="283"/>
      <c r="O12" s="283"/>
      <c r="P12" s="283"/>
      <c r="Q12" s="283"/>
      <c r="R12" s="283"/>
      <c r="S12" s="283"/>
      <c r="T12" s="283"/>
    </row>
    <row r="13" spans="1:12" s="266" customFormat="1" ht="18" customHeight="1">
      <c r="A13" s="285" t="s">
        <v>247</v>
      </c>
      <c r="B13" s="286">
        <v>11010000</v>
      </c>
      <c r="C13" s="287">
        <v>668809800</v>
      </c>
      <c r="D13" s="288">
        <v>675790526.91</v>
      </c>
      <c r="E13" s="289">
        <f>D13/C13*100</f>
        <v>101.04375368153995</v>
      </c>
      <c r="F13" s="288"/>
      <c r="G13" s="288"/>
      <c r="H13" s="289"/>
      <c r="I13" s="288">
        <f t="shared" si="0"/>
        <v>668809800</v>
      </c>
      <c r="J13" s="288">
        <f t="shared" si="0"/>
        <v>675790526.91</v>
      </c>
      <c r="K13" s="289">
        <f t="shared" si="1"/>
        <v>101.04375368153995</v>
      </c>
      <c r="L13" s="266">
        <f>D13/D40</f>
        <v>0.7796624460397528</v>
      </c>
    </row>
    <row r="14" spans="1:11" s="266" customFormat="1" ht="15">
      <c r="A14" s="285" t="s">
        <v>584</v>
      </c>
      <c r="B14" s="290">
        <v>11020000</v>
      </c>
      <c r="C14" s="291">
        <v>31880900</v>
      </c>
      <c r="D14" s="291">
        <v>33149009.08</v>
      </c>
      <c r="E14" s="289">
        <f>D14/C14*100</f>
        <v>103.97764517312874</v>
      </c>
      <c r="F14" s="288"/>
      <c r="G14" s="288"/>
      <c r="H14" s="289"/>
      <c r="I14" s="288">
        <f t="shared" si="0"/>
        <v>31880900</v>
      </c>
      <c r="J14" s="288">
        <f t="shared" si="0"/>
        <v>33149009.08</v>
      </c>
      <c r="K14" s="289">
        <f t="shared" si="1"/>
        <v>103.97764517312874</v>
      </c>
    </row>
    <row r="15" spans="1:11" s="266" customFormat="1" ht="30">
      <c r="A15" s="285" t="s">
        <v>250</v>
      </c>
      <c r="B15" s="290">
        <v>12020000</v>
      </c>
      <c r="C15" s="291"/>
      <c r="D15" s="291"/>
      <c r="E15" s="289"/>
      <c r="F15" s="288">
        <v>37826300</v>
      </c>
      <c r="G15" s="288">
        <v>44014346.98</v>
      </c>
      <c r="H15" s="289">
        <f>G15/F15*100</f>
        <v>116.3591125222398</v>
      </c>
      <c r="I15" s="288">
        <f t="shared" si="0"/>
        <v>37826300</v>
      </c>
      <c r="J15" s="288">
        <f t="shared" si="0"/>
        <v>44014346.98</v>
      </c>
      <c r="K15" s="289">
        <f t="shared" si="1"/>
        <v>116.3591125222398</v>
      </c>
    </row>
    <row r="16" spans="1:11" s="266" customFormat="1" ht="18.75" customHeight="1">
      <c r="A16" s="285" t="s">
        <v>254</v>
      </c>
      <c r="B16" s="290">
        <v>13050000</v>
      </c>
      <c r="C16" s="288">
        <v>83250000</v>
      </c>
      <c r="D16" s="288">
        <v>87669047.04</v>
      </c>
      <c r="E16" s="289">
        <f>D16/C16*100</f>
        <v>105.30816461261263</v>
      </c>
      <c r="F16" s="288"/>
      <c r="G16" s="288"/>
      <c r="H16" s="289"/>
      <c r="I16" s="288">
        <f t="shared" si="0"/>
        <v>83250000</v>
      </c>
      <c r="J16" s="288">
        <f t="shared" si="0"/>
        <v>87669047.04</v>
      </c>
      <c r="K16" s="289">
        <f t="shared" si="1"/>
        <v>105.30816461261263</v>
      </c>
    </row>
    <row r="17" spans="1:11" s="266" customFormat="1" ht="32.25" customHeight="1">
      <c r="A17" s="292" t="s">
        <v>585</v>
      </c>
      <c r="B17" s="293">
        <v>14060000</v>
      </c>
      <c r="C17" s="288">
        <v>38436000</v>
      </c>
      <c r="D17" s="288">
        <v>53077216.17</v>
      </c>
      <c r="E17" s="289">
        <f>D17/C17*100</f>
        <v>138.09245543240712</v>
      </c>
      <c r="F17" s="288"/>
      <c r="G17" s="288"/>
      <c r="H17" s="289"/>
      <c r="I17" s="288">
        <f t="shared" si="0"/>
        <v>38436000</v>
      </c>
      <c r="J17" s="288">
        <f t="shared" si="0"/>
        <v>53077216.17</v>
      </c>
      <c r="K17" s="289">
        <f t="shared" si="1"/>
        <v>138.09245543240712</v>
      </c>
    </row>
    <row r="18" spans="1:11" s="266" customFormat="1" ht="15" hidden="1">
      <c r="A18" s="285" t="s">
        <v>586</v>
      </c>
      <c r="B18" s="290">
        <v>16010000</v>
      </c>
      <c r="C18" s="288"/>
      <c r="D18" s="288"/>
      <c r="E18" s="289"/>
      <c r="F18" s="288"/>
      <c r="G18" s="288"/>
      <c r="H18" s="289"/>
      <c r="I18" s="288"/>
      <c r="J18" s="288">
        <f aca="true" t="shared" si="2" ref="J18:J30">D18+G18</f>
        <v>0</v>
      </c>
      <c r="K18" s="289" t="e">
        <f t="shared" si="1"/>
        <v>#DIV/0!</v>
      </c>
    </row>
    <row r="19" spans="1:11" s="266" customFormat="1" ht="30">
      <c r="A19" s="285" t="s">
        <v>587</v>
      </c>
      <c r="B19" s="290">
        <v>14070000</v>
      </c>
      <c r="C19" s="288"/>
      <c r="D19" s="288"/>
      <c r="E19" s="289"/>
      <c r="F19" s="288">
        <v>1300000</v>
      </c>
      <c r="G19" s="288">
        <v>1391613.09</v>
      </c>
      <c r="H19" s="289">
        <f>G19/F19*100</f>
        <v>107.04716076923077</v>
      </c>
      <c r="I19" s="288">
        <f>C19+F19</f>
        <v>1300000</v>
      </c>
      <c r="J19" s="288">
        <f t="shared" si="2"/>
        <v>1391613.09</v>
      </c>
      <c r="K19" s="289">
        <f t="shared" si="1"/>
        <v>107.04716076923077</v>
      </c>
    </row>
    <row r="20" spans="1:12" s="266" customFormat="1" ht="15" hidden="1">
      <c r="A20" s="294" t="s">
        <v>266</v>
      </c>
      <c r="B20" s="295">
        <v>23030000</v>
      </c>
      <c r="C20" s="288"/>
      <c r="D20" s="288"/>
      <c r="E20" s="289" t="e">
        <f>D20/C20*100</f>
        <v>#DIV/0!</v>
      </c>
      <c r="F20" s="288"/>
      <c r="G20" s="288"/>
      <c r="H20" s="289"/>
      <c r="I20" s="288">
        <f>C20+F20</f>
        <v>0</v>
      </c>
      <c r="J20" s="288">
        <f t="shared" si="2"/>
        <v>0</v>
      </c>
      <c r="K20" s="289" t="e">
        <f t="shared" si="1"/>
        <v>#DIV/0!</v>
      </c>
      <c r="L20" s="296"/>
    </row>
    <row r="21" spans="1:11" s="266" customFormat="1" ht="15" hidden="1">
      <c r="A21" s="294" t="s">
        <v>588</v>
      </c>
      <c r="B21" s="290">
        <v>24060000</v>
      </c>
      <c r="C21" s="288"/>
      <c r="D21" s="288"/>
      <c r="E21" s="289" t="e">
        <f>D21/C21*100</f>
        <v>#DIV/0!</v>
      </c>
      <c r="F21" s="288"/>
      <c r="G21" s="288"/>
      <c r="H21" s="289"/>
      <c r="I21" s="288">
        <f>C21+F21</f>
        <v>0</v>
      </c>
      <c r="J21" s="288">
        <f t="shared" si="2"/>
        <v>0</v>
      </c>
      <c r="K21" s="289" t="e">
        <f t="shared" si="1"/>
        <v>#DIV/0!</v>
      </c>
    </row>
    <row r="22" spans="1:11" s="284" customFormat="1" ht="15" customHeight="1">
      <c r="A22" s="297" t="s">
        <v>589</v>
      </c>
      <c r="B22" s="298"/>
      <c r="C22" s="281">
        <f>SUM(C23:C30)</f>
        <v>7292795</v>
      </c>
      <c r="D22" s="281">
        <f>SUM(D23:D30)</f>
        <v>17087418.290000003</v>
      </c>
      <c r="E22" s="282">
        <f>D22/C22*100</f>
        <v>234.30547944923728</v>
      </c>
      <c r="F22" s="281">
        <f>F25+F30+F29</f>
        <v>36574100</v>
      </c>
      <c r="G22" s="281">
        <f>G25+G30+G29</f>
        <v>78732041.81</v>
      </c>
      <c r="H22" s="282">
        <f>G22/F22*100</f>
        <v>215.26720222780602</v>
      </c>
      <c r="I22" s="281">
        <f>C22+F22</f>
        <v>43866895</v>
      </c>
      <c r="J22" s="281">
        <f t="shared" si="2"/>
        <v>95819460.10000001</v>
      </c>
      <c r="K22" s="282">
        <f t="shared" si="1"/>
        <v>218.43228270430356</v>
      </c>
    </row>
    <row r="23" spans="1:11" s="266" customFormat="1" ht="33.75" customHeight="1">
      <c r="A23" s="299" t="s">
        <v>590</v>
      </c>
      <c r="B23" s="290">
        <v>21040000</v>
      </c>
      <c r="C23" s="288">
        <v>4288795</v>
      </c>
      <c r="D23" s="288">
        <v>12618409.98</v>
      </c>
      <c r="E23" s="289">
        <f>D23/C23*100</f>
        <v>294.2180724422594</v>
      </c>
      <c r="F23" s="288"/>
      <c r="G23" s="288"/>
      <c r="H23" s="289"/>
      <c r="I23" s="288">
        <f>C23+F23</f>
        <v>4288795</v>
      </c>
      <c r="J23" s="288">
        <f t="shared" si="2"/>
        <v>12618409.98</v>
      </c>
      <c r="K23" s="289">
        <f t="shared" si="1"/>
        <v>294.2180724422594</v>
      </c>
    </row>
    <row r="24" spans="1:11" s="266" customFormat="1" ht="15" hidden="1">
      <c r="A24" s="300" t="s">
        <v>591</v>
      </c>
      <c r="B24" s="290">
        <v>21080000</v>
      </c>
      <c r="C24" s="288"/>
      <c r="D24" s="288"/>
      <c r="E24" s="289"/>
      <c r="F24" s="288"/>
      <c r="G24" s="288"/>
      <c r="H24" s="289"/>
      <c r="I24" s="288"/>
      <c r="J24" s="288">
        <f t="shared" si="2"/>
        <v>0</v>
      </c>
      <c r="K24" s="289"/>
    </row>
    <row r="25" spans="1:11" s="266" customFormat="1" ht="45">
      <c r="A25" s="300" t="s">
        <v>263</v>
      </c>
      <c r="B25" s="290">
        <v>21110000</v>
      </c>
      <c r="C25" s="288"/>
      <c r="D25" s="288"/>
      <c r="E25" s="289"/>
      <c r="F25" s="288">
        <v>563500</v>
      </c>
      <c r="G25" s="288">
        <v>1407312.65</v>
      </c>
      <c r="H25" s="289">
        <f>G25/F25*100</f>
        <v>249.74492457852705</v>
      </c>
      <c r="I25" s="288">
        <f>C25+F25</f>
        <v>563500</v>
      </c>
      <c r="J25" s="288">
        <f t="shared" si="2"/>
        <v>1407312.65</v>
      </c>
      <c r="K25" s="289">
        <f>J25/I25*100</f>
        <v>249.74492457852705</v>
      </c>
    </row>
    <row r="26" spans="1:11" s="266" customFormat="1" ht="31.5" customHeight="1">
      <c r="A26" s="294" t="s">
        <v>592</v>
      </c>
      <c r="B26" s="290">
        <v>22080000</v>
      </c>
      <c r="C26" s="288">
        <v>2700000</v>
      </c>
      <c r="D26" s="288">
        <v>3687333.62</v>
      </c>
      <c r="E26" s="289">
        <f>D26/C26*100</f>
        <v>136.56791185185187</v>
      </c>
      <c r="F26" s="288"/>
      <c r="G26" s="288"/>
      <c r="H26" s="289"/>
      <c r="I26" s="288">
        <f>C26+F26</f>
        <v>2700000</v>
      </c>
      <c r="J26" s="288">
        <f t="shared" si="2"/>
        <v>3687333.62</v>
      </c>
      <c r="K26" s="289">
        <f>J26/I26*100</f>
        <v>136.56791185185187</v>
      </c>
    </row>
    <row r="27" spans="1:11" s="266" customFormat="1" ht="21" customHeight="1" hidden="1">
      <c r="A27" s="285" t="s">
        <v>266</v>
      </c>
      <c r="B27" s="290">
        <v>23030000</v>
      </c>
      <c r="C27" s="291"/>
      <c r="D27" s="291"/>
      <c r="E27" s="289"/>
      <c r="F27" s="288"/>
      <c r="G27" s="288"/>
      <c r="H27" s="289"/>
      <c r="I27" s="288"/>
      <c r="J27" s="288">
        <f t="shared" si="2"/>
        <v>0</v>
      </c>
      <c r="K27" s="289"/>
    </row>
    <row r="28" spans="1:11" s="266" customFormat="1" ht="30">
      <c r="A28" s="285" t="s">
        <v>593</v>
      </c>
      <c r="B28" s="290">
        <v>24030000</v>
      </c>
      <c r="C28" s="288"/>
      <c r="D28" s="288">
        <v>7515.08</v>
      </c>
      <c r="E28" s="289"/>
      <c r="F28" s="288"/>
      <c r="G28" s="288"/>
      <c r="H28" s="289"/>
      <c r="I28" s="288"/>
      <c r="J28" s="288">
        <f t="shared" si="2"/>
        <v>7515.08</v>
      </c>
      <c r="K28" s="289"/>
    </row>
    <row r="29" spans="1:11" s="266" customFormat="1" ht="15">
      <c r="A29" s="285" t="s">
        <v>268</v>
      </c>
      <c r="B29" s="290">
        <v>24060000</v>
      </c>
      <c r="C29" s="288">
        <v>304000</v>
      </c>
      <c r="D29" s="288">
        <v>774159.61</v>
      </c>
      <c r="E29" s="289">
        <f>D29/C29*100</f>
        <v>254.65776644736843</v>
      </c>
      <c r="F29" s="288">
        <v>30000</v>
      </c>
      <c r="G29" s="288">
        <v>48242.42</v>
      </c>
      <c r="H29" s="289">
        <f>G29/F29*100</f>
        <v>160.80806666666666</v>
      </c>
      <c r="I29" s="288">
        <f>C29+F29</f>
        <v>334000</v>
      </c>
      <c r="J29" s="288">
        <f t="shared" si="2"/>
        <v>822402.03</v>
      </c>
      <c r="K29" s="289">
        <f>J29/I29*100</f>
        <v>246.2281526946108</v>
      </c>
    </row>
    <row r="30" spans="1:11" s="266" customFormat="1" ht="30">
      <c r="A30" s="300" t="s">
        <v>594</v>
      </c>
      <c r="B30" s="290">
        <v>25000000</v>
      </c>
      <c r="C30" s="288"/>
      <c r="D30" s="288"/>
      <c r="E30" s="289"/>
      <c r="F30" s="288">
        <v>35980600</v>
      </c>
      <c r="G30" s="288">
        <v>77276486.74</v>
      </c>
      <c r="H30" s="289">
        <f>G30/F30*100</f>
        <v>214.7726462037876</v>
      </c>
      <c r="I30" s="288">
        <f>C30+F30</f>
        <v>35980600</v>
      </c>
      <c r="J30" s="288">
        <f t="shared" si="2"/>
        <v>77276486.74</v>
      </c>
      <c r="K30" s="289">
        <f>J30/I30*100</f>
        <v>214.7726462037876</v>
      </c>
    </row>
    <row r="31" spans="1:11" s="266" customFormat="1" ht="15" hidden="1">
      <c r="A31" s="300"/>
      <c r="B31" s="301"/>
      <c r="C31" s="289"/>
      <c r="D31" s="289"/>
      <c r="E31" s="289"/>
      <c r="F31" s="289"/>
      <c r="G31" s="289"/>
      <c r="H31" s="289"/>
      <c r="I31" s="289"/>
      <c r="J31" s="289"/>
      <c r="K31" s="289"/>
    </row>
    <row r="32" spans="1:11" s="246" customFormat="1" ht="18.75" customHeight="1" hidden="1">
      <c r="A32" s="598"/>
      <c r="B32" s="302"/>
      <c r="C32" s="606" t="s">
        <v>161</v>
      </c>
      <c r="D32" s="606"/>
      <c r="E32" s="606"/>
      <c r="F32" s="607" t="s">
        <v>572</v>
      </c>
      <c r="G32" s="607"/>
      <c r="H32" s="607"/>
      <c r="I32" s="608" t="s">
        <v>451</v>
      </c>
      <c r="J32" s="608"/>
      <c r="K32" s="608"/>
    </row>
    <row r="33" spans="1:11" s="246" customFormat="1" ht="15" hidden="1">
      <c r="A33" s="598"/>
      <c r="B33" s="302" t="s">
        <v>573</v>
      </c>
      <c r="C33" s="303" t="s">
        <v>574</v>
      </c>
      <c r="D33" s="303" t="s">
        <v>575</v>
      </c>
      <c r="E33" s="303" t="s">
        <v>576</v>
      </c>
      <c r="F33" s="303" t="s">
        <v>574</v>
      </c>
      <c r="G33" s="303" t="s">
        <v>575</v>
      </c>
      <c r="H33" s="303" t="s">
        <v>576</v>
      </c>
      <c r="I33" s="303" t="s">
        <v>574</v>
      </c>
      <c r="J33" s="303" t="s">
        <v>575</v>
      </c>
      <c r="K33" s="303" t="s">
        <v>576</v>
      </c>
    </row>
    <row r="34" spans="1:11" s="266" customFormat="1" ht="15" customHeight="1" hidden="1">
      <c r="A34" s="598"/>
      <c r="B34" s="301" t="s">
        <v>577</v>
      </c>
      <c r="C34" s="304" t="s">
        <v>578</v>
      </c>
      <c r="D34" s="304"/>
      <c r="E34" s="304" t="s">
        <v>579</v>
      </c>
      <c r="F34" s="304" t="s">
        <v>595</v>
      </c>
      <c r="G34" s="304"/>
      <c r="H34" s="304" t="s">
        <v>579</v>
      </c>
      <c r="I34" s="304" t="s">
        <v>578</v>
      </c>
      <c r="J34" s="304"/>
      <c r="K34" s="304" t="s">
        <v>579</v>
      </c>
    </row>
    <row r="35" spans="1:11" s="266" customFormat="1" ht="13.5" customHeight="1" hidden="1">
      <c r="A35" s="598"/>
      <c r="B35" s="301" t="s">
        <v>596</v>
      </c>
      <c r="C35" s="304" t="s">
        <v>595</v>
      </c>
      <c r="D35" s="304"/>
      <c r="E35" s="304"/>
      <c r="F35" s="304"/>
      <c r="G35" s="304"/>
      <c r="H35" s="304"/>
      <c r="I35" s="304" t="s">
        <v>595</v>
      </c>
      <c r="J35" s="304"/>
      <c r="K35" s="304"/>
    </row>
    <row r="36" spans="1:11" s="284" customFormat="1" ht="42.75">
      <c r="A36" s="305" t="s">
        <v>597</v>
      </c>
      <c r="B36" s="280">
        <v>31030000</v>
      </c>
      <c r="C36" s="282"/>
      <c r="D36" s="282"/>
      <c r="E36" s="282"/>
      <c r="F36" s="281">
        <v>1000000</v>
      </c>
      <c r="G36" s="281">
        <v>2401027.52</v>
      </c>
      <c r="H36" s="282">
        <f>G36/F36*100</f>
        <v>240.102752</v>
      </c>
      <c r="I36" s="281">
        <f>C36+F36</f>
        <v>1000000</v>
      </c>
      <c r="J36" s="281">
        <f>D36+G36</f>
        <v>2401027.52</v>
      </c>
      <c r="K36" s="282">
        <f>J36/I36*100</f>
        <v>240.102752</v>
      </c>
    </row>
    <row r="37" spans="1:11" s="311" customFormat="1" ht="14.25">
      <c r="A37" s="306" t="s">
        <v>27</v>
      </c>
      <c r="B37" s="307">
        <v>50000000</v>
      </c>
      <c r="C37" s="308"/>
      <c r="D37" s="308"/>
      <c r="E37" s="309"/>
      <c r="F37" s="310">
        <f>F38+F39</f>
        <v>49870700</v>
      </c>
      <c r="G37" s="310">
        <f>G38+G39</f>
        <v>45488067.95</v>
      </c>
      <c r="H37" s="282">
        <f>G37/F37*100</f>
        <v>91.21201015826928</v>
      </c>
      <c r="I37" s="310">
        <f>I38+I39</f>
        <v>49870700</v>
      </c>
      <c r="J37" s="310">
        <f>J38+J39</f>
        <v>45488067.95</v>
      </c>
      <c r="K37" s="309">
        <f>J37/I37*100</f>
        <v>91.21201015826928</v>
      </c>
    </row>
    <row r="38" spans="1:11" s="266" customFormat="1" ht="30">
      <c r="A38" s="285" t="s">
        <v>598</v>
      </c>
      <c r="B38" s="301">
        <v>50080000</v>
      </c>
      <c r="C38" s="289"/>
      <c r="D38" s="289"/>
      <c r="E38" s="289"/>
      <c r="F38" s="288">
        <v>49870700</v>
      </c>
      <c r="G38" s="288">
        <v>45466956.93</v>
      </c>
      <c r="H38" s="289">
        <f>G38/F38*100</f>
        <v>91.16967864898628</v>
      </c>
      <c r="I38" s="288">
        <f aca="true" t="shared" si="3" ref="I38:J40">C38+F38</f>
        <v>49870700</v>
      </c>
      <c r="J38" s="288">
        <f t="shared" si="3"/>
        <v>45466956.93</v>
      </c>
      <c r="K38" s="289">
        <f>J38/I38*100</f>
        <v>91.16967864898628</v>
      </c>
    </row>
    <row r="39" spans="1:11" s="266" customFormat="1" ht="30.75" thickBot="1">
      <c r="A39" s="312" t="s">
        <v>599</v>
      </c>
      <c r="B39" s="313">
        <v>50110000</v>
      </c>
      <c r="C39" s="314"/>
      <c r="D39" s="315"/>
      <c r="E39" s="314"/>
      <c r="F39" s="316"/>
      <c r="G39" s="316">
        <v>21111.02</v>
      </c>
      <c r="H39" s="314"/>
      <c r="I39" s="316">
        <f t="shared" si="3"/>
        <v>0</v>
      </c>
      <c r="J39" s="316">
        <f t="shared" si="3"/>
        <v>21111.02</v>
      </c>
      <c r="K39" s="314"/>
    </row>
    <row r="40" spans="1:12" s="322" customFormat="1" ht="15" thickBot="1">
      <c r="A40" s="317" t="s">
        <v>600</v>
      </c>
      <c r="B40" s="318">
        <v>900101</v>
      </c>
      <c r="C40" s="319">
        <f>C22+C12</f>
        <v>829669495</v>
      </c>
      <c r="D40" s="319">
        <f>D22+D12</f>
        <v>866773217.4899999</v>
      </c>
      <c r="E40" s="320">
        <f aca="true" t="shared" si="4" ref="E40:E53">D40/C40*100</f>
        <v>104.47210879917913</v>
      </c>
      <c r="F40" s="319">
        <f>F37+F22+F12+F36</f>
        <v>126571100</v>
      </c>
      <c r="G40" s="319">
        <f>G37+G22+G12+G36</f>
        <v>172027097.35000002</v>
      </c>
      <c r="H40" s="320">
        <f>G40/F40*100</f>
        <v>135.91340941968588</v>
      </c>
      <c r="I40" s="319">
        <f t="shared" si="3"/>
        <v>956240595</v>
      </c>
      <c r="J40" s="319">
        <f t="shared" si="3"/>
        <v>1038800314.8399999</v>
      </c>
      <c r="K40" s="320">
        <f aca="true" t="shared" si="5" ref="K40:K53">J40/I40*100</f>
        <v>108.63378110819484</v>
      </c>
      <c r="L40" s="321">
        <f>J40-I40</f>
        <v>82559719.83999991</v>
      </c>
    </row>
    <row r="41" spans="1:11" s="327" customFormat="1" ht="14.25">
      <c r="A41" s="323" t="s">
        <v>601</v>
      </c>
      <c r="B41" s="307">
        <v>40000000</v>
      </c>
      <c r="C41" s="324">
        <f>SUM(C42:C86)</f>
        <v>1075899369</v>
      </c>
      <c r="D41" s="324">
        <f>SUM(D42:D86)</f>
        <v>1058634654.7899998</v>
      </c>
      <c r="E41" s="325">
        <f t="shared" si="4"/>
        <v>98.39532258244125</v>
      </c>
      <c r="F41" s="326">
        <f>SUM(F42:F85)</f>
        <v>1056224792</v>
      </c>
      <c r="G41" s="326">
        <f>SUM(G42:G85)</f>
        <v>1018721611.22</v>
      </c>
      <c r="H41" s="325">
        <f>G41/F41*100</f>
        <v>96.44931826406136</v>
      </c>
      <c r="I41" s="324">
        <f>SUM(I42:I86)</f>
        <v>2132124161</v>
      </c>
      <c r="J41" s="324">
        <f>SUM(J42:J86)</f>
        <v>2077356266.01</v>
      </c>
      <c r="K41" s="309">
        <f t="shared" si="5"/>
        <v>97.43129898381186</v>
      </c>
    </row>
    <row r="42" spans="1:11" s="333" customFormat="1" ht="30">
      <c r="A42" s="328" t="s">
        <v>185</v>
      </c>
      <c r="B42" s="302">
        <v>41020100</v>
      </c>
      <c r="C42" s="329">
        <v>100862000</v>
      </c>
      <c r="D42" s="330">
        <v>100862000</v>
      </c>
      <c r="E42" s="331">
        <f t="shared" si="4"/>
        <v>100</v>
      </c>
      <c r="F42" s="330"/>
      <c r="G42" s="330"/>
      <c r="H42" s="331"/>
      <c r="I42" s="329">
        <f aca="true" t="shared" si="6" ref="I42:I53">C42+F42</f>
        <v>100862000</v>
      </c>
      <c r="J42" s="329">
        <f aca="true" t="shared" si="7" ref="J42:J53">D42+G42</f>
        <v>100862000</v>
      </c>
      <c r="K42" s="332">
        <f t="shared" si="5"/>
        <v>100</v>
      </c>
    </row>
    <row r="43" spans="1:11" s="333" customFormat="1" ht="15">
      <c r="A43" s="40" t="s">
        <v>94</v>
      </c>
      <c r="B43" s="302">
        <v>41020400</v>
      </c>
      <c r="C43" s="329">
        <v>78793000</v>
      </c>
      <c r="D43" s="330">
        <v>78793000</v>
      </c>
      <c r="E43" s="331">
        <f t="shared" si="4"/>
        <v>100</v>
      </c>
      <c r="F43" s="330"/>
      <c r="G43" s="330"/>
      <c r="H43" s="331"/>
      <c r="I43" s="329">
        <f t="shared" si="6"/>
        <v>78793000</v>
      </c>
      <c r="J43" s="329">
        <f t="shared" si="7"/>
        <v>78793000</v>
      </c>
      <c r="K43" s="332">
        <f t="shared" si="5"/>
        <v>100</v>
      </c>
    </row>
    <row r="44" spans="1:13" s="335" customFormat="1" ht="73.5" customHeight="1">
      <c r="A44" s="328" t="s">
        <v>350</v>
      </c>
      <c r="B44" s="334">
        <v>41020600</v>
      </c>
      <c r="C44" s="329">
        <v>16614200</v>
      </c>
      <c r="D44" s="330">
        <v>16614200</v>
      </c>
      <c r="E44" s="331">
        <f t="shared" si="4"/>
        <v>100</v>
      </c>
      <c r="F44" s="331"/>
      <c r="G44" s="331"/>
      <c r="H44" s="325"/>
      <c r="I44" s="329">
        <f t="shared" si="6"/>
        <v>16614200</v>
      </c>
      <c r="J44" s="329">
        <f t="shared" si="7"/>
        <v>16614200</v>
      </c>
      <c r="K44" s="332">
        <f t="shared" si="5"/>
        <v>100</v>
      </c>
      <c r="M44" s="336"/>
    </row>
    <row r="45" spans="1:13" s="335" customFormat="1" ht="105" hidden="1">
      <c r="A45" s="328" t="s">
        <v>602</v>
      </c>
      <c r="B45" s="334">
        <v>41020700</v>
      </c>
      <c r="C45" s="329"/>
      <c r="D45" s="330"/>
      <c r="E45" s="331" t="e">
        <f t="shared" si="4"/>
        <v>#DIV/0!</v>
      </c>
      <c r="F45" s="331"/>
      <c r="G45" s="331"/>
      <c r="H45" s="325"/>
      <c r="I45" s="329">
        <f t="shared" si="6"/>
        <v>0</v>
      </c>
      <c r="J45" s="329">
        <f t="shared" si="7"/>
        <v>0</v>
      </c>
      <c r="K45" s="332" t="e">
        <f t="shared" si="5"/>
        <v>#DIV/0!</v>
      </c>
      <c r="M45" s="336"/>
    </row>
    <row r="46" spans="1:11" s="335" customFormat="1" ht="87" customHeight="1" hidden="1">
      <c r="A46" s="337" t="s">
        <v>357</v>
      </c>
      <c r="B46" s="334">
        <v>41021200</v>
      </c>
      <c r="C46" s="329"/>
      <c r="D46" s="329"/>
      <c r="E46" s="331" t="e">
        <f t="shared" si="4"/>
        <v>#DIV/0!</v>
      </c>
      <c r="F46" s="332"/>
      <c r="G46" s="332"/>
      <c r="H46" s="325"/>
      <c r="I46" s="329">
        <f t="shared" si="6"/>
        <v>0</v>
      </c>
      <c r="J46" s="329">
        <f t="shared" si="7"/>
        <v>0</v>
      </c>
      <c r="K46" s="332" t="e">
        <f t="shared" si="5"/>
        <v>#DIV/0!</v>
      </c>
    </row>
    <row r="47" spans="1:11" s="335" customFormat="1" ht="76.5" customHeight="1" hidden="1">
      <c r="A47" s="338" t="s">
        <v>480</v>
      </c>
      <c r="B47" s="334">
        <v>41021300</v>
      </c>
      <c r="C47" s="329"/>
      <c r="D47" s="329"/>
      <c r="E47" s="331" t="e">
        <f t="shared" si="4"/>
        <v>#DIV/0!</v>
      </c>
      <c r="F47" s="332"/>
      <c r="G47" s="332"/>
      <c r="H47" s="325"/>
      <c r="I47" s="329">
        <f t="shared" si="6"/>
        <v>0</v>
      </c>
      <c r="J47" s="329">
        <f t="shared" si="7"/>
        <v>0</v>
      </c>
      <c r="K47" s="332" t="e">
        <f t="shared" si="5"/>
        <v>#DIV/0!</v>
      </c>
    </row>
    <row r="48" spans="1:11" s="335" customFormat="1" ht="30" hidden="1">
      <c r="A48" s="339" t="s">
        <v>603</v>
      </c>
      <c r="B48" s="334">
        <v>41030400</v>
      </c>
      <c r="C48" s="329"/>
      <c r="D48" s="329"/>
      <c r="E48" s="331" t="e">
        <f t="shared" si="4"/>
        <v>#DIV/0!</v>
      </c>
      <c r="F48" s="332"/>
      <c r="G48" s="332"/>
      <c r="H48" s="325"/>
      <c r="I48" s="329">
        <f t="shared" si="6"/>
        <v>0</v>
      </c>
      <c r="J48" s="329">
        <f t="shared" si="7"/>
        <v>0</v>
      </c>
      <c r="K48" s="332" t="e">
        <f t="shared" si="5"/>
        <v>#DIV/0!</v>
      </c>
    </row>
    <row r="49" spans="1:11" s="335" customFormat="1" ht="42" customHeight="1">
      <c r="A49" s="340" t="s">
        <v>375</v>
      </c>
      <c r="B49" s="341">
        <v>41030500</v>
      </c>
      <c r="C49" s="329">
        <v>10543800</v>
      </c>
      <c r="D49" s="329">
        <v>10425799.54</v>
      </c>
      <c r="E49" s="331">
        <f t="shared" si="4"/>
        <v>98.88085453062463</v>
      </c>
      <c r="F49" s="329"/>
      <c r="G49" s="329"/>
      <c r="H49" s="331"/>
      <c r="I49" s="329">
        <f t="shared" si="6"/>
        <v>10543800</v>
      </c>
      <c r="J49" s="329">
        <f t="shared" si="7"/>
        <v>10425799.54</v>
      </c>
      <c r="K49" s="332">
        <f t="shared" si="5"/>
        <v>98.88085453062463</v>
      </c>
    </row>
    <row r="50" spans="1:13" s="335" customFormat="1" ht="56.25" customHeight="1">
      <c r="A50" s="328" t="s">
        <v>604</v>
      </c>
      <c r="B50" s="341">
        <v>41030600</v>
      </c>
      <c r="C50" s="329">
        <v>263668500</v>
      </c>
      <c r="D50" s="329">
        <v>263661224.29</v>
      </c>
      <c r="E50" s="332">
        <f t="shared" si="4"/>
        <v>99.99724058429429</v>
      </c>
      <c r="F50" s="329"/>
      <c r="G50" s="329"/>
      <c r="H50" s="289"/>
      <c r="I50" s="329">
        <f t="shared" si="6"/>
        <v>263668500</v>
      </c>
      <c r="J50" s="329">
        <f t="shared" si="7"/>
        <v>263661224.29</v>
      </c>
      <c r="K50" s="332">
        <f t="shared" si="5"/>
        <v>99.99724058429429</v>
      </c>
      <c r="M50" s="340"/>
    </row>
    <row r="51" spans="1:11" s="266" customFormat="1" ht="45" hidden="1">
      <c r="A51" s="285" t="s">
        <v>605</v>
      </c>
      <c r="B51" s="342">
        <v>41030500</v>
      </c>
      <c r="C51" s="288"/>
      <c r="D51" s="288"/>
      <c r="E51" s="332" t="e">
        <f t="shared" si="4"/>
        <v>#DIV/0!</v>
      </c>
      <c r="F51" s="288"/>
      <c r="G51" s="288"/>
      <c r="H51" s="289" t="e">
        <f>G51/F51*100</f>
        <v>#DIV/0!</v>
      </c>
      <c r="I51" s="329">
        <f t="shared" si="6"/>
        <v>0</v>
      </c>
      <c r="J51" s="329">
        <f t="shared" si="7"/>
        <v>0</v>
      </c>
      <c r="K51" s="332" t="e">
        <f t="shared" si="5"/>
        <v>#DIV/0!</v>
      </c>
    </row>
    <row r="52" spans="1:11" s="266" customFormat="1" ht="105">
      <c r="A52" s="343" t="s">
        <v>606</v>
      </c>
      <c r="B52" s="342">
        <v>41030700</v>
      </c>
      <c r="C52" s="288">
        <v>7324600</v>
      </c>
      <c r="D52" s="288">
        <v>7320399.95</v>
      </c>
      <c r="E52" s="332">
        <f t="shared" si="4"/>
        <v>99.94265830215984</v>
      </c>
      <c r="F52" s="289"/>
      <c r="G52" s="289"/>
      <c r="H52" s="289"/>
      <c r="I52" s="329">
        <f t="shared" si="6"/>
        <v>7324600</v>
      </c>
      <c r="J52" s="329">
        <f t="shared" si="7"/>
        <v>7320399.95</v>
      </c>
      <c r="K52" s="332">
        <f t="shared" si="5"/>
        <v>99.94265830215984</v>
      </c>
    </row>
    <row r="53" spans="1:13" s="266" customFormat="1" ht="15">
      <c r="A53" s="591" t="s">
        <v>607</v>
      </c>
      <c r="B53" s="593">
        <v>41030800</v>
      </c>
      <c r="C53" s="594">
        <v>237651600</v>
      </c>
      <c r="D53" s="594">
        <v>237648707.05</v>
      </c>
      <c r="E53" s="613">
        <f t="shared" si="4"/>
        <v>99.99878269281588</v>
      </c>
      <c r="F53" s="614"/>
      <c r="G53" s="614"/>
      <c r="H53" s="614"/>
      <c r="I53" s="615">
        <f t="shared" si="6"/>
        <v>237651600</v>
      </c>
      <c r="J53" s="615">
        <f t="shared" si="7"/>
        <v>237648707.05</v>
      </c>
      <c r="K53" s="613">
        <f t="shared" si="5"/>
        <v>99.99878269281588</v>
      </c>
      <c r="M53" s="340"/>
    </row>
    <row r="54" spans="1:13" s="266" customFormat="1" ht="73.5" customHeight="1">
      <c r="A54" s="592"/>
      <c r="B54" s="593"/>
      <c r="C54" s="594"/>
      <c r="D54" s="594"/>
      <c r="E54" s="613"/>
      <c r="F54" s="614"/>
      <c r="G54" s="614"/>
      <c r="H54" s="614"/>
      <c r="I54" s="615"/>
      <c r="J54" s="615"/>
      <c r="K54" s="613"/>
      <c r="M54" s="344"/>
    </row>
    <row r="55" spans="1:11" s="266" customFormat="1" ht="90">
      <c r="A55" s="345" t="s">
        <v>608</v>
      </c>
      <c r="B55" s="342">
        <v>41030900</v>
      </c>
      <c r="C55" s="291">
        <v>96836700</v>
      </c>
      <c r="D55" s="291">
        <v>95482932.99</v>
      </c>
      <c r="E55" s="332">
        <f>D55/C55*100</f>
        <v>98.60201038449266</v>
      </c>
      <c r="F55" s="289"/>
      <c r="G55" s="289"/>
      <c r="H55" s="289"/>
      <c r="I55" s="329">
        <f>C55+F55</f>
        <v>96836700</v>
      </c>
      <c r="J55" s="329">
        <f>D55+G55</f>
        <v>95482932.99</v>
      </c>
      <c r="K55" s="332">
        <f>J55/I55*100</f>
        <v>98.60201038449266</v>
      </c>
    </row>
    <row r="56" spans="1:11" s="246" customFormat="1" ht="18.75" customHeight="1" hidden="1">
      <c r="A56" s="598"/>
      <c r="B56" s="334"/>
      <c r="C56" s="606" t="s">
        <v>161</v>
      </c>
      <c r="D56" s="606"/>
      <c r="E56" s="606"/>
      <c r="F56" s="607" t="s">
        <v>572</v>
      </c>
      <c r="G56" s="607"/>
      <c r="H56" s="607"/>
      <c r="I56" s="608" t="s">
        <v>451</v>
      </c>
      <c r="J56" s="608"/>
      <c r="K56" s="608"/>
    </row>
    <row r="57" spans="1:11" s="246" customFormat="1" ht="15" hidden="1">
      <c r="A57" s="598"/>
      <c r="B57" s="334" t="s">
        <v>573</v>
      </c>
      <c r="C57" s="303" t="s">
        <v>574</v>
      </c>
      <c r="D57" s="303" t="s">
        <v>575</v>
      </c>
      <c r="E57" s="303" t="s">
        <v>576</v>
      </c>
      <c r="F57" s="303" t="s">
        <v>574</v>
      </c>
      <c r="G57" s="303" t="s">
        <v>575</v>
      </c>
      <c r="H57" s="303" t="s">
        <v>576</v>
      </c>
      <c r="I57" s="303" t="s">
        <v>574</v>
      </c>
      <c r="J57" s="303" t="s">
        <v>575</v>
      </c>
      <c r="K57" s="303" t="s">
        <v>576</v>
      </c>
    </row>
    <row r="58" spans="1:11" s="266" customFormat="1" ht="15" customHeight="1" hidden="1">
      <c r="A58" s="598"/>
      <c r="B58" s="342" t="s">
        <v>577</v>
      </c>
      <c r="C58" s="304" t="s">
        <v>578</v>
      </c>
      <c r="D58" s="304"/>
      <c r="E58" s="304" t="s">
        <v>579</v>
      </c>
      <c r="F58" s="304" t="s">
        <v>595</v>
      </c>
      <c r="G58" s="304"/>
      <c r="H58" s="304" t="s">
        <v>579</v>
      </c>
      <c r="I58" s="304" t="s">
        <v>578</v>
      </c>
      <c r="J58" s="304"/>
      <c r="K58" s="304" t="s">
        <v>579</v>
      </c>
    </row>
    <row r="59" spans="1:11" s="266" customFormat="1" ht="15" customHeight="1" hidden="1">
      <c r="A59" s="598"/>
      <c r="B59" s="342" t="s">
        <v>609</v>
      </c>
      <c r="C59" s="304" t="s">
        <v>595</v>
      </c>
      <c r="D59" s="304"/>
      <c r="E59" s="304"/>
      <c r="F59" s="304"/>
      <c r="G59" s="304"/>
      <c r="H59" s="304"/>
      <c r="I59" s="304" t="s">
        <v>595</v>
      </c>
      <c r="J59" s="304"/>
      <c r="K59" s="304"/>
    </row>
    <row r="60" spans="1:11" s="266" customFormat="1" ht="75">
      <c r="A60" s="346" t="s">
        <v>107</v>
      </c>
      <c r="B60" s="342">
        <v>41031000</v>
      </c>
      <c r="C60" s="291">
        <v>16416700</v>
      </c>
      <c r="D60" s="291">
        <v>16224444.3</v>
      </c>
      <c r="E60" s="332">
        <f>D60/C60*100</f>
        <v>98.82890166720473</v>
      </c>
      <c r="F60" s="289"/>
      <c r="G60" s="289"/>
      <c r="H60" s="289"/>
      <c r="I60" s="329">
        <f aca="true" t="shared" si="8" ref="I60:I88">C60+F60</f>
        <v>16416700</v>
      </c>
      <c r="J60" s="329">
        <f aca="true" t="shared" si="9" ref="J60:J88">D60+G60</f>
        <v>16224444.3</v>
      </c>
      <c r="K60" s="332">
        <f aca="true" t="shared" si="10" ref="K60:K88">J60/I60*100</f>
        <v>98.82890166720473</v>
      </c>
    </row>
    <row r="61" spans="1:13" s="266" customFormat="1" ht="90">
      <c r="A61" s="347" t="s">
        <v>245</v>
      </c>
      <c r="B61" s="341" t="s">
        <v>189</v>
      </c>
      <c r="C61" s="348"/>
      <c r="D61" s="291"/>
      <c r="E61" s="332"/>
      <c r="F61" s="288">
        <v>60089036</v>
      </c>
      <c r="G61" s="288">
        <v>59988881.22</v>
      </c>
      <c r="H61" s="289">
        <f>G61/F61*100</f>
        <v>99.83332270466113</v>
      </c>
      <c r="I61" s="329">
        <f t="shared" si="8"/>
        <v>60089036</v>
      </c>
      <c r="J61" s="329">
        <f t="shared" si="9"/>
        <v>59988881.22</v>
      </c>
      <c r="K61" s="332">
        <f t="shared" si="10"/>
        <v>99.83332270466113</v>
      </c>
      <c r="M61" s="349"/>
    </row>
    <row r="62" spans="1:13" s="266" customFormat="1" ht="45">
      <c r="A62" s="340" t="s">
        <v>610</v>
      </c>
      <c r="B62" s="341">
        <v>41032200</v>
      </c>
      <c r="C62" s="291">
        <v>98900000</v>
      </c>
      <c r="D62" s="291">
        <v>94890668.64</v>
      </c>
      <c r="E62" s="332">
        <f>D62/C62*100</f>
        <v>95.94607547017189</v>
      </c>
      <c r="F62" s="289"/>
      <c r="G62" s="289"/>
      <c r="H62" s="289"/>
      <c r="I62" s="329">
        <f t="shared" si="8"/>
        <v>98900000</v>
      </c>
      <c r="J62" s="329">
        <f t="shared" si="9"/>
        <v>94890668.64</v>
      </c>
      <c r="K62" s="332">
        <f t="shared" si="10"/>
        <v>95.94607547017189</v>
      </c>
      <c r="M62" s="349"/>
    </row>
    <row r="63" spans="1:13" s="266" customFormat="1" ht="105">
      <c r="A63" s="347" t="s">
        <v>611</v>
      </c>
      <c r="B63" s="341">
        <v>41032300</v>
      </c>
      <c r="C63" s="291">
        <v>41314700</v>
      </c>
      <c r="D63" s="291">
        <v>41314535.56</v>
      </c>
      <c r="E63" s="332">
        <f>D63/C63*100</f>
        <v>99.99960198186119</v>
      </c>
      <c r="F63" s="289"/>
      <c r="G63" s="289"/>
      <c r="H63" s="289"/>
      <c r="I63" s="329">
        <f t="shared" si="8"/>
        <v>41314700</v>
      </c>
      <c r="J63" s="329">
        <f t="shared" si="9"/>
        <v>41314535.56</v>
      </c>
      <c r="K63" s="332">
        <f t="shared" si="10"/>
        <v>99.99960198186119</v>
      </c>
      <c r="M63" s="349"/>
    </row>
    <row r="64" spans="1:13" s="266" customFormat="1" ht="60">
      <c r="A64" s="345" t="s">
        <v>226</v>
      </c>
      <c r="B64" s="341">
        <v>41032800</v>
      </c>
      <c r="C64" s="291"/>
      <c r="D64" s="291"/>
      <c r="E64" s="332"/>
      <c r="F64" s="288">
        <v>62091000</v>
      </c>
      <c r="G64" s="289">
        <v>62091000</v>
      </c>
      <c r="H64" s="289">
        <f>G64/F64*100</f>
        <v>100</v>
      </c>
      <c r="I64" s="329">
        <f t="shared" si="8"/>
        <v>62091000</v>
      </c>
      <c r="J64" s="329">
        <f t="shared" si="9"/>
        <v>62091000</v>
      </c>
      <c r="K64" s="332">
        <f t="shared" si="10"/>
        <v>100</v>
      </c>
      <c r="M64" s="349"/>
    </row>
    <row r="65" spans="1:13" s="266" customFormat="1" ht="75">
      <c r="A65" s="340" t="s">
        <v>612</v>
      </c>
      <c r="B65" s="341">
        <v>41033900</v>
      </c>
      <c r="C65" s="291">
        <v>6898700</v>
      </c>
      <c r="D65" s="291">
        <v>2218189.06</v>
      </c>
      <c r="E65" s="332">
        <f>D65/C65*100</f>
        <v>32.153725484511575</v>
      </c>
      <c r="F65" s="289"/>
      <c r="G65" s="289"/>
      <c r="H65" s="289"/>
      <c r="I65" s="329">
        <f t="shared" si="8"/>
        <v>6898700</v>
      </c>
      <c r="J65" s="329">
        <f t="shared" si="9"/>
        <v>2218189.06</v>
      </c>
      <c r="K65" s="332">
        <f t="shared" si="10"/>
        <v>32.153725484511575</v>
      </c>
      <c r="M65" s="349"/>
    </row>
    <row r="66" spans="1:13" s="266" customFormat="1" ht="50.25" customHeight="1">
      <c r="A66" s="345" t="s">
        <v>613</v>
      </c>
      <c r="B66" s="341">
        <v>41034000</v>
      </c>
      <c r="C66" s="291">
        <v>12500000</v>
      </c>
      <c r="D66" s="291">
        <v>12500000</v>
      </c>
      <c r="E66" s="332">
        <f>D66/C66*100</f>
        <v>100</v>
      </c>
      <c r="F66" s="288">
        <v>12500000</v>
      </c>
      <c r="G66" s="289"/>
      <c r="H66" s="289"/>
      <c r="I66" s="329">
        <f t="shared" si="8"/>
        <v>25000000</v>
      </c>
      <c r="J66" s="329">
        <f t="shared" si="9"/>
        <v>12500000</v>
      </c>
      <c r="K66" s="332">
        <f t="shared" si="10"/>
        <v>50</v>
      </c>
      <c r="M66" s="340"/>
    </row>
    <row r="67" spans="1:13" s="266" customFormat="1" ht="75">
      <c r="A67" s="345" t="s">
        <v>187</v>
      </c>
      <c r="B67" s="341">
        <v>41034100</v>
      </c>
      <c r="C67" s="291">
        <v>11407800</v>
      </c>
      <c r="D67" s="291">
        <v>5578022</v>
      </c>
      <c r="E67" s="332">
        <f>D67/C67*100</f>
        <v>48.89656200143761</v>
      </c>
      <c r="F67" s="289"/>
      <c r="G67" s="289"/>
      <c r="H67" s="289"/>
      <c r="I67" s="329">
        <f t="shared" si="8"/>
        <v>11407800</v>
      </c>
      <c r="J67" s="329">
        <f t="shared" si="9"/>
        <v>5578022</v>
      </c>
      <c r="K67" s="332">
        <f t="shared" si="10"/>
        <v>48.89656200143761</v>
      </c>
      <c r="M67" s="340"/>
    </row>
    <row r="68" spans="1:13" s="266" customFormat="1" ht="105">
      <c r="A68" s="345" t="s">
        <v>614</v>
      </c>
      <c r="B68" s="341">
        <v>41034300</v>
      </c>
      <c r="C68" s="291"/>
      <c r="D68" s="291"/>
      <c r="E68" s="332"/>
      <c r="F68" s="288">
        <v>8960600</v>
      </c>
      <c r="G68" s="289"/>
      <c r="H68" s="289">
        <f aca="true" t="shared" si="11" ref="H68:H73">G68/F68*100</f>
        <v>0</v>
      </c>
      <c r="I68" s="329">
        <f t="shared" si="8"/>
        <v>8960600</v>
      </c>
      <c r="J68" s="329">
        <f t="shared" si="9"/>
        <v>0</v>
      </c>
      <c r="K68" s="332">
        <f t="shared" si="10"/>
        <v>0</v>
      </c>
      <c r="M68" s="340"/>
    </row>
    <row r="69" spans="1:13" s="266" customFormat="1" ht="60">
      <c r="A69" s="345" t="s">
        <v>310</v>
      </c>
      <c r="B69" s="341">
        <v>41034900</v>
      </c>
      <c r="C69" s="291"/>
      <c r="D69" s="291"/>
      <c r="E69" s="332"/>
      <c r="F69" s="288">
        <v>44484300</v>
      </c>
      <c r="G69" s="288">
        <v>43522280.8</v>
      </c>
      <c r="H69" s="289">
        <f t="shared" si="11"/>
        <v>97.83739611503384</v>
      </c>
      <c r="I69" s="329">
        <f t="shared" si="8"/>
        <v>44484300</v>
      </c>
      <c r="J69" s="329">
        <f t="shared" si="9"/>
        <v>43522280.8</v>
      </c>
      <c r="K69" s="332">
        <f t="shared" si="10"/>
        <v>97.83739611503384</v>
      </c>
      <c r="M69" s="340"/>
    </row>
    <row r="70" spans="1:13" s="266" customFormat="1" ht="45" hidden="1">
      <c r="A70" s="340" t="s">
        <v>615</v>
      </c>
      <c r="B70" s="341">
        <v>41034500</v>
      </c>
      <c r="C70" s="291"/>
      <c r="D70" s="291"/>
      <c r="E70" s="332" t="e">
        <f>D70/C70*100</f>
        <v>#DIV/0!</v>
      </c>
      <c r="F70" s="289"/>
      <c r="G70" s="289"/>
      <c r="H70" s="289" t="e">
        <f t="shared" si="11"/>
        <v>#DIV/0!</v>
      </c>
      <c r="I70" s="329">
        <f t="shared" si="8"/>
        <v>0</v>
      </c>
      <c r="J70" s="329">
        <f t="shared" si="9"/>
        <v>0</v>
      </c>
      <c r="K70" s="332" t="e">
        <f t="shared" si="10"/>
        <v>#DIV/0!</v>
      </c>
      <c r="M70" s="340"/>
    </row>
    <row r="71" spans="1:13" s="246" customFormat="1" ht="63" customHeight="1" hidden="1">
      <c r="A71" s="340" t="s">
        <v>616</v>
      </c>
      <c r="B71" s="341">
        <v>41034700</v>
      </c>
      <c r="C71" s="329"/>
      <c r="D71" s="329"/>
      <c r="E71" s="332"/>
      <c r="F71" s="329"/>
      <c r="G71" s="329"/>
      <c r="H71" s="289" t="e">
        <f t="shared" si="11"/>
        <v>#DIV/0!</v>
      </c>
      <c r="I71" s="329">
        <f t="shared" si="8"/>
        <v>0</v>
      </c>
      <c r="J71" s="329">
        <f t="shared" si="9"/>
        <v>0</v>
      </c>
      <c r="K71" s="332" t="e">
        <f t="shared" si="10"/>
        <v>#DIV/0!</v>
      </c>
      <c r="M71" s="340"/>
    </row>
    <row r="72" spans="1:13" s="246" customFormat="1" ht="105.75" customHeight="1" hidden="1">
      <c r="A72" s="340" t="s">
        <v>617</v>
      </c>
      <c r="B72" s="341">
        <v>41034800</v>
      </c>
      <c r="C72" s="329"/>
      <c r="D72" s="329"/>
      <c r="E72" s="332" t="e">
        <f>D72/C72*100</f>
        <v>#DIV/0!</v>
      </c>
      <c r="F72" s="329"/>
      <c r="G72" s="329"/>
      <c r="H72" s="289" t="e">
        <f t="shared" si="11"/>
        <v>#DIV/0!</v>
      </c>
      <c r="I72" s="329">
        <f t="shared" si="8"/>
        <v>0</v>
      </c>
      <c r="J72" s="329">
        <f t="shared" si="9"/>
        <v>0</v>
      </c>
      <c r="K72" s="332" t="e">
        <f t="shared" si="10"/>
        <v>#DIV/0!</v>
      </c>
      <c r="M72" s="350"/>
    </row>
    <row r="73" spans="1:13" s="246" customFormat="1" ht="15">
      <c r="A73" s="340" t="s">
        <v>289</v>
      </c>
      <c r="B73" s="341">
        <v>41035000</v>
      </c>
      <c r="C73" s="329">
        <v>100000</v>
      </c>
      <c r="D73" s="329">
        <v>100000</v>
      </c>
      <c r="E73" s="332">
        <f>D73/C73*100</f>
        <v>100</v>
      </c>
      <c r="F73" s="329">
        <v>300000</v>
      </c>
      <c r="G73" s="329">
        <v>300000</v>
      </c>
      <c r="H73" s="289">
        <f t="shared" si="11"/>
        <v>100</v>
      </c>
      <c r="I73" s="329">
        <f t="shared" si="8"/>
        <v>400000</v>
      </c>
      <c r="J73" s="329">
        <f t="shared" si="9"/>
        <v>400000</v>
      </c>
      <c r="K73" s="332">
        <f t="shared" si="10"/>
        <v>100</v>
      </c>
      <c r="M73" s="350"/>
    </row>
    <row r="74" spans="1:13" s="246" customFormat="1" ht="75">
      <c r="A74" s="345" t="s">
        <v>181</v>
      </c>
      <c r="B74" s="341">
        <v>41035800</v>
      </c>
      <c r="C74" s="329">
        <v>1623769</v>
      </c>
      <c r="D74" s="329">
        <v>1310879.41</v>
      </c>
      <c r="E74" s="332">
        <f>D74/C74*100</f>
        <v>80.73065873286163</v>
      </c>
      <c r="F74" s="329"/>
      <c r="G74" s="329"/>
      <c r="H74" s="289"/>
      <c r="I74" s="329">
        <f t="shared" si="8"/>
        <v>1623769</v>
      </c>
      <c r="J74" s="329">
        <f t="shared" si="9"/>
        <v>1310879.41</v>
      </c>
      <c r="K74" s="332">
        <f t="shared" si="10"/>
        <v>80.73065873286163</v>
      </c>
      <c r="M74" s="350"/>
    </row>
    <row r="75" spans="1:13" s="246" customFormat="1" ht="90">
      <c r="A75" s="345" t="s">
        <v>188</v>
      </c>
      <c r="B75" s="341">
        <v>41036000</v>
      </c>
      <c r="C75" s="329">
        <v>700900</v>
      </c>
      <c r="D75" s="329">
        <v>700900</v>
      </c>
      <c r="E75" s="332">
        <f>D75/C75*100</f>
        <v>100</v>
      </c>
      <c r="F75" s="329"/>
      <c r="G75" s="329"/>
      <c r="H75" s="289"/>
      <c r="I75" s="329">
        <f t="shared" si="8"/>
        <v>700900</v>
      </c>
      <c r="J75" s="329">
        <f t="shared" si="9"/>
        <v>700900</v>
      </c>
      <c r="K75" s="332">
        <f t="shared" si="10"/>
        <v>100</v>
      </c>
      <c r="M75" s="350"/>
    </row>
    <row r="76" spans="1:13" s="246" customFormat="1" ht="60">
      <c r="A76" s="345" t="s">
        <v>183</v>
      </c>
      <c r="B76" s="341">
        <v>41036200</v>
      </c>
      <c r="C76" s="329"/>
      <c r="D76" s="329"/>
      <c r="E76" s="332"/>
      <c r="F76" s="329">
        <v>2702000</v>
      </c>
      <c r="G76" s="329"/>
      <c r="H76" s="289">
        <f>G76/F76*100</f>
        <v>0</v>
      </c>
      <c r="I76" s="329">
        <f t="shared" si="8"/>
        <v>2702000</v>
      </c>
      <c r="J76" s="329">
        <f t="shared" si="9"/>
        <v>0</v>
      </c>
      <c r="K76" s="332">
        <f t="shared" si="10"/>
        <v>0</v>
      </c>
      <c r="M76" s="350"/>
    </row>
    <row r="77" spans="1:13" s="246" customFormat="1" ht="75">
      <c r="A77" s="345" t="s">
        <v>172</v>
      </c>
      <c r="B77" s="341">
        <v>41036300</v>
      </c>
      <c r="C77" s="329">
        <v>1808000</v>
      </c>
      <c r="D77" s="329">
        <v>1759452</v>
      </c>
      <c r="E77" s="332">
        <f aca="true" t="shared" si="12" ref="E77:E82">D77/C77*100</f>
        <v>97.31482300884956</v>
      </c>
      <c r="F77" s="329"/>
      <c r="G77" s="329"/>
      <c r="H77" s="289"/>
      <c r="I77" s="329">
        <f t="shared" si="8"/>
        <v>1808000</v>
      </c>
      <c r="J77" s="329">
        <f t="shared" si="9"/>
        <v>1759452</v>
      </c>
      <c r="K77" s="332">
        <f t="shared" si="10"/>
        <v>97.31482300884956</v>
      </c>
      <c r="M77" s="350"/>
    </row>
    <row r="78" spans="1:13" s="246" customFormat="1" ht="60" hidden="1">
      <c r="A78" s="345" t="s">
        <v>166</v>
      </c>
      <c r="B78" s="341">
        <v>41036900</v>
      </c>
      <c r="C78" s="329"/>
      <c r="D78" s="329"/>
      <c r="E78" s="332" t="e">
        <f t="shared" si="12"/>
        <v>#DIV/0!</v>
      </c>
      <c r="F78" s="329"/>
      <c r="G78" s="329"/>
      <c r="H78" s="289" t="e">
        <f>G78/F78*100</f>
        <v>#DIV/0!</v>
      </c>
      <c r="I78" s="329">
        <f t="shared" si="8"/>
        <v>0</v>
      </c>
      <c r="J78" s="329">
        <f t="shared" si="9"/>
        <v>0</v>
      </c>
      <c r="K78" s="332" t="e">
        <f t="shared" si="10"/>
        <v>#DIV/0!</v>
      </c>
      <c r="M78" s="350"/>
    </row>
    <row r="79" spans="1:13" s="246" customFormat="1" ht="75">
      <c r="A79" s="345" t="s">
        <v>179</v>
      </c>
      <c r="B79" s="341">
        <v>41037000</v>
      </c>
      <c r="C79" s="329">
        <v>8229600</v>
      </c>
      <c r="D79" s="329">
        <v>8183081.82</v>
      </c>
      <c r="E79" s="332">
        <f t="shared" si="12"/>
        <v>99.43474555263926</v>
      </c>
      <c r="F79" s="329"/>
      <c r="G79" s="329"/>
      <c r="H79" s="289"/>
      <c r="I79" s="329">
        <f t="shared" si="8"/>
        <v>8229600</v>
      </c>
      <c r="J79" s="329">
        <f t="shared" si="9"/>
        <v>8183081.82</v>
      </c>
      <c r="K79" s="332">
        <f t="shared" si="10"/>
        <v>99.43474555263926</v>
      </c>
      <c r="M79" s="350"/>
    </row>
    <row r="80" spans="1:13" s="246" customFormat="1" ht="60">
      <c r="A80" s="345" t="s">
        <v>203</v>
      </c>
      <c r="B80" s="341">
        <v>41037100</v>
      </c>
      <c r="C80" s="329">
        <v>9300000</v>
      </c>
      <c r="D80" s="329">
        <v>9300000</v>
      </c>
      <c r="E80" s="332">
        <f t="shared" si="12"/>
        <v>100</v>
      </c>
      <c r="F80" s="329">
        <v>9300000</v>
      </c>
      <c r="G80" s="329"/>
      <c r="H80" s="289">
        <f>G80/F80*100</f>
        <v>0</v>
      </c>
      <c r="I80" s="329">
        <f t="shared" si="8"/>
        <v>18600000</v>
      </c>
      <c r="J80" s="329">
        <f t="shared" si="9"/>
        <v>9300000</v>
      </c>
      <c r="K80" s="332">
        <f t="shared" si="10"/>
        <v>50</v>
      </c>
      <c r="M80" s="350"/>
    </row>
    <row r="81" spans="1:11" s="335" customFormat="1" ht="90">
      <c r="A81" s="345" t="s">
        <v>186</v>
      </c>
      <c r="B81" s="341">
        <v>41037400</v>
      </c>
      <c r="C81" s="329">
        <v>1092400</v>
      </c>
      <c r="D81" s="329">
        <v>527533.75</v>
      </c>
      <c r="E81" s="331">
        <f t="shared" si="12"/>
        <v>48.29126235811058</v>
      </c>
      <c r="F81" s="329"/>
      <c r="G81" s="329"/>
      <c r="H81" s="289"/>
      <c r="I81" s="329">
        <f t="shared" si="8"/>
        <v>1092400</v>
      </c>
      <c r="J81" s="329">
        <f t="shared" si="9"/>
        <v>527533.75</v>
      </c>
      <c r="K81" s="332">
        <f t="shared" si="10"/>
        <v>48.29126235811058</v>
      </c>
    </row>
    <row r="82" spans="1:11" s="335" customFormat="1" ht="45">
      <c r="A82" s="351" t="s">
        <v>233</v>
      </c>
      <c r="B82" s="341">
        <v>41037500</v>
      </c>
      <c r="C82" s="329">
        <v>44000</v>
      </c>
      <c r="D82" s="329">
        <v>44000</v>
      </c>
      <c r="E82" s="331">
        <f t="shared" si="12"/>
        <v>100</v>
      </c>
      <c r="F82" s="329"/>
      <c r="G82" s="329"/>
      <c r="H82" s="289"/>
      <c r="I82" s="329">
        <f t="shared" si="8"/>
        <v>44000</v>
      </c>
      <c r="J82" s="329">
        <f t="shared" si="9"/>
        <v>44000</v>
      </c>
      <c r="K82" s="332">
        <f t="shared" si="10"/>
        <v>100</v>
      </c>
    </row>
    <row r="83" spans="1:11" s="335" customFormat="1" ht="151.5" customHeight="1">
      <c r="A83" s="351" t="s">
        <v>618</v>
      </c>
      <c r="B83" s="341">
        <v>41037600</v>
      </c>
      <c r="C83" s="329"/>
      <c r="D83" s="329"/>
      <c r="E83" s="331"/>
      <c r="F83" s="329">
        <v>852819456</v>
      </c>
      <c r="G83" s="329">
        <v>852819449.2</v>
      </c>
      <c r="H83" s="289">
        <f>G83/F83*100</f>
        <v>99.99999920264484</v>
      </c>
      <c r="I83" s="329">
        <f t="shared" si="8"/>
        <v>852819456</v>
      </c>
      <c r="J83" s="329">
        <f t="shared" si="9"/>
        <v>852819449.2</v>
      </c>
      <c r="K83" s="332">
        <f t="shared" si="10"/>
        <v>99.99999920264484</v>
      </c>
    </row>
    <row r="84" spans="1:13" s="246" customFormat="1" ht="90">
      <c r="A84" s="345" t="s">
        <v>182</v>
      </c>
      <c r="B84" s="341">
        <v>41037900</v>
      </c>
      <c r="C84" s="329">
        <v>4464300</v>
      </c>
      <c r="D84" s="329">
        <v>4464300</v>
      </c>
      <c r="E84" s="332">
        <f>D84/C84*100</f>
        <v>100</v>
      </c>
      <c r="F84" s="329">
        <v>2978400</v>
      </c>
      <c r="G84" s="329"/>
      <c r="H84" s="289">
        <f>G84/F84*100</f>
        <v>0</v>
      </c>
      <c r="I84" s="329">
        <f t="shared" si="8"/>
        <v>7442700</v>
      </c>
      <c r="J84" s="329">
        <f t="shared" si="9"/>
        <v>4464300</v>
      </c>
      <c r="K84" s="332">
        <f t="shared" si="10"/>
        <v>59.98226450078601</v>
      </c>
      <c r="M84" s="350"/>
    </row>
    <row r="85" spans="1:13" s="246" customFormat="1" ht="75">
      <c r="A85" s="345" t="s">
        <v>202</v>
      </c>
      <c r="B85" s="352">
        <v>41038000</v>
      </c>
      <c r="C85" s="329">
        <v>889300</v>
      </c>
      <c r="D85" s="329">
        <v>889019.27</v>
      </c>
      <c r="E85" s="332">
        <f>D85/C85*100</f>
        <v>99.96843247498033</v>
      </c>
      <c r="F85" s="329"/>
      <c r="G85" s="329"/>
      <c r="H85" s="289"/>
      <c r="I85" s="329">
        <f t="shared" si="8"/>
        <v>889300</v>
      </c>
      <c r="J85" s="329">
        <f t="shared" si="9"/>
        <v>889019.27</v>
      </c>
      <c r="K85" s="332">
        <f t="shared" si="10"/>
        <v>99.96843247498033</v>
      </c>
      <c r="M85" s="350"/>
    </row>
    <row r="86" spans="1:13" s="246" customFormat="1" ht="75">
      <c r="A86" s="337" t="s">
        <v>62</v>
      </c>
      <c r="B86" s="352">
        <v>41038200</v>
      </c>
      <c r="C86" s="329">
        <v>47914800</v>
      </c>
      <c r="D86" s="329">
        <v>47821365.16</v>
      </c>
      <c r="E86" s="332">
        <f>D86/C86*100</f>
        <v>99.80499795470293</v>
      </c>
      <c r="F86" s="329"/>
      <c r="G86" s="329"/>
      <c r="H86" s="289"/>
      <c r="I86" s="329">
        <f t="shared" si="8"/>
        <v>47914800</v>
      </c>
      <c r="J86" s="329">
        <f t="shared" si="9"/>
        <v>47821365.16</v>
      </c>
      <c r="K86" s="332">
        <f t="shared" si="10"/>
        <v>99.80499795470293</v>
      </c>
      <c r="M86" s="350"/>
    </row>
    <row r="87" spans="1:13" s="246" customFormat="1" ht="45" customHeight="1" thickBot="1">
      <c r="A87" s="353" t="s">
        <v>619</v>
      </c>
      <c r="B87" s="354">
        <v>43010000</v>
      </c>
      <c r="C87" s="281"/>
      <c r="D87" s="281"/>
      <c r="E87" s="282"/>
      <c r="F87" s="281">
        <v>112897810</v>
      </c>
      <c r="G87" s="281">
        <v>109541702.3</v>
      </c>
      <c r="H87" s="282">
        <f>G87/F87*100</f>
        <v>97.02730486977559</v>
      </c>
      <c r="I87" s="281">
        <f t="shared" si="8"/>
        <v>112897810</v>
      </c>
      <c r="J87" s="281">
        <f t="shared" si="9"/>
        <v>109541702.3</v>
      </c>
      <c r="K87" s="282">
        <f t="shared" si="10"/>
        <v>97.02730486977559</v>
      </c>
      <c r="M87" s="355"/>
    </row>
    <row r="88" spans="1:12" s="322" customFormat="1" ht="24" customHeight="1" thickBot="1">
      <c r="A88" s="356" t="s">
        <v>620</v>
      </c>
      <c r="B88" s="357">
        <v>900104</v>
      </c>
      <c r="C88" s="358">
        <f>C41+C40</f>
        <v>1905568864</v>
      </c>
      <c r="D88" s="358">
        <f>D41+D40</f>
        <v>1925407872.2799997</v>
      </c>
      <c r="E88" s="359">
        <f>D88/C88*100</f>
        <v>101.0411068660282</v>
      </c>
      <c r="F88" s="358">
        <f>F41+F40+F87</f>
        <v>1295693702</v>
      </c>
      <c r="G88" s="358">
        <f>G41+G40+G87</f>
        <v>1300290410.8700001</v>
      </c>
      <c r="H88" s="359">
        <f>G88/F88*100</f>
        <v>100.3547681726711</v>
      </c>
      <c r="I88" s="358">
        <f t="shared" si="8"/>
        <v>3201262566</v>
      </c>
      <c r="J88" s="358">
        <f t="shared" si="9"/>
        <v>3225698283.1499996</v>
      </c>
      <c r="K88" s="359">
        <f t="shared" si="10"/>
        <v>100.76331499357556</v>
      </c>
      <c r="L88" s="321">
        <f>C88</f>
        <v>1905568864</v>
      </c>
    </row>
    <row r="89" spans="1:11" s="364" customFormat="1" ht="14.25" hidden="1">
      <c r="A89" s="360"/>
      <c r="B89" s="361"/>
      <c r="C89" s="362"/>
      <c r="D89" s="362"/>
      <c r="E89" s="362"/>
      <c r="F89" s="362"/>
      <c r="G89" s="362"/>
      <c r="H89" s="362"/>
      <c r="I89" s="362"/>
      <c r="J89" s="362"/>
      <c r="K89" s="363"/>
    </row>
    <row r="90" spans="1:11" s="246" customFormat="1" ht="18.75" customHeight="1" hidden="1">
      <c r="A90" s="595"/>
      <c r="B90" s="365"/>
      <c r="C90" s="597" t="s">
        <v>161</v>
      </c>
      <c r="D90" s="597"/>
      <c r="E90" s="597"/>
      <c r="F90" s="609" t="s">
        <v>572</v>
      </c>
      <c r="G90" s="610"/>
      <c r="H90" s="611"/>
      <c r="I90" s="612" t="s">
        <v>451</v>
      </c>
      <c r="J90" s="612"/>
      <c r="K90" s="612"/>
    </row>
    <row r="91" spans="1:11" s="246" customFormat="1" ht="15" hidden="1">
      <c r="A91" s="596"/>
      <c r="B91" s="365" t="s">
        <v>573</v>
      </c>
      <c r="C91" s="366" t="s">
        <v>574</v>
      </c>
      <c r="D91" s="367" t="s">
        <v>575</v>
      </c>
      <c r="E91" s="367" t="s">
        <v>576</v>
      </c>
      <c r="F91" s="367" t="s">
        <v>574</v>
      </c>
      <c r="G91" s="367" t="s">
        <v>575</v>
      </c>
      <c r="H91" s="367" t="s">
        <v>576</v>
      </c>
      <c r="I91" s="367" t="s">
        <v>574</v>
      </c>
      <c r="J91" s="367" t="s">
        <v>575</v>
      </c>
      <c r="K91" s="368" t="s">
        <v>576</v>
      </c>
    </row>
    <row r="92" spans="1:11" s="266" customFormat="1" ht="15" customHeight="1" hidden="1">
      <c r="A92" s="596"/>
      <c r="B92" s="369" t="s">
        <v>577</v>
      </c>
      <c r="C92" s="370" t="s">
        <v>578</v>
      </c>
      <c r="D92" s="371"/>
      <c r="E92" s="371" t="s">
        <v>579</v>
      </c>
      <c r="F92" s="371" t="s">
        <v>595</v>
      </c>
      <c r="G92" s="371"/>
      <c r="H92" s="371" t="s">
        <v>579</v>
      </c>
      <c r="I92" s="371" t="s">
        <v>578</v>
      </c>
      <c r="J92" s="371"/>
      <c r="K92" s="372" t="s">
        <v>579</v>
      </c>
    </row>
    <row r="93" spans="1:11" s="266" customFormat="1" ht="13.5" customHeight="1" hidden="1">
      <c r="A93" s="596"/>
      <c r="B93" s="373" t="s">
        <v>609</v>
      </c>
      <c r="C93" s="374" t="s">
        <v>595</v>
      </c>
      <c r="D93" s="375"/>
      <c r="E93" s="375"/>
      <c r="F93" s="375"/>
      <c r="G93" s="375"/>
      <c r="H93" s="375"/>
      <c r="I93" s="375" t="s">
        <v>595</v>
      </c>
      <c r="J93" s="375"/>
      <c r="K93" s="376"/>
    </row>
    <row r="94" spans="1:15" s="311" customFormat="1" ht="28.5">
      <c r="A94" s="377" t="s">
        <v>621</v>
      </c>
      <c r="B94" s="378"/>
      <c r="C94" s="379"/>
      <c r="D94" s="379"/>
      <c r="E94" s="379"/>
      <c r="F94" s="379"/>
      <c r="G94" s="379"/>
      <c r="H94" s="379"/>
      <c r="I94" s="379"/>
      <c r="J94" s="379"/>
      <c r="K94" s="380"/>
      <c r="L94" s="381">
        <f>D97+D98+D99+D101+D103</f>
        <v>810302050.5699999</v>
      </c>
      <c r="M94" s="311">
        <f>L94/L122</f>
        <v>0.7823622499652885</v>
      </c>
      <c r="N94" s="382" t="s">
        <v>622</v>
      </c>
      <c r="O94" s="382" t="s">
        <v>623</v>
      </c>
    </row>
    <row r="95" spans="1:17" s="266" customFormat="1" ht="15">
      <c r="A95" s="285" t="s">
        <v>624</v>
      </c>
      <c r="B95" s="383" t="s">
        <v>534</v>
      </c>
      <c r="C95" s="384">
        <v>17554800</v>
      </c>
      <c r="D95" s="291">
        <v>17446082.63</v>
      </c>
      <c r="E95" s="289">
        <f aca="true" t="shared" si="13" ref="E95:E104">D95/C95*100</f>
        <v>99.38069718823341</v>
      </c>
      <c r="F95" s="288">
        <v>80000</v>
      </c>
      <c r="G95" s="288"/>
      <c r="H95" s="289"/>
      <c r="I95" s="288">
        <f aca="true" t="shared" si="14" ref="I95:I104">C95+F95</f>
        <v>17634800</v>
      </c>
      <c r="J95" s="288">
        <f aca="true" t="shared" si="15" ref="J95:J104">D95+G95</f>
        <v>17446082.63</v>
      </c>
      <c r="K95" s="289">
        <f aca="true" t="shared" si="16" ref="K95:K104">J95/I95*100</f>
        <v>98.92985817814774</v>
      </c>
      <c r="M95" s="385">
        <f>D97+D98+D99+D101+D103</f>
        <v>810302050.5699999</v>
      </c>
      <c r="N95" s="266">
        <v>249052332</v>
      </c>
      <c r="O95" s="266">
        <v>297834611</v>
      </c>
      <c r="P95" s="266">
        <f>O95-N95</f>
        <v>48782279</v>
      </c>
      <c r="Q95" s="266">
        <f>O95/N95</f>
        <v>1.195871600993481</v>
      </c>
    </row>
    <row r="96" spans="1:11" s="266" customFormat="1" ht="15" hidden="1">
      <c r="A96" s="285" t="s">
        <v>625</v>
      </c>
      <c r="B96" s="383" t="s">
        <v>538</v>
      </c>
      <c r="C96" s="384"/>
      <c r="D96" s="291"/>
      <c r="E96" s="289" t="e">
        <f t="shared" si="13"/>
        <v>#DIV/0!</v>
      </c>
      <c r="F96" s="288"/>
      <c r="G96" s="288"/>
      <c r="H96" s="289"/>
      <c r="I96" s="288">
        <f t="shared" si="14"/>
        <v>0</v>
      </c>
      <c r="J96" s="288">
        <f t="shared" si="15"/>
        <v>0</v>
      </c>
      <c r="K96" s="289" t="e">
        <f t="shared" si="16"/>
        <v>#DIV/0!</v>
      </c>
    </row>
    <row r="97" spans="1:13" s="266" customFormat="1" ht="15">
      <c r="A97" s="285" t="s">
        <v>549</v>
      </c>
      <c r="B97" s="383" t="s">
        <v>548</v>
      </c>
      <c r="C97" s="384">
        <v>211230969</v>
      </c>
      <c r="D97" s="291">
        <v>201042049.49</v>
      </c>
      <c r="E97" s="289">
        <f t="shared" si="13"/>
        <v>95.17640828982799</v>
      </c>
      <c r="F97" s="288">
        <v>8459100</v>
      </c>
      <c r="G97" s="288">
        <v>15203788.56</v>
      </c>
      <c r="H97" s="289">
        <f>G97/F97*100</f>
        <v>179.73293329077563</v>
      </c>
      <c r="I97" s="288">
        <f t="shared" si="14"/>
        <v>219690069</v>
      </c>
      <c r="J97" s="288">
        <f t="shared" si="15"/>
        <v>216245838.05</v>
      </c>
      <c r="K97" s="289">
        <f t="shared" si="16"/>
        <v>98.43223184112159</v>
      </c>
      <c r="L97" s="266">
        <f>D97/L122</f>
        <v>0.1941099742571139</v>
      </c>
      <c r="M97" s="386">
        <f>D97/D123</f>
        <v>0.21706810055495065</v>
      </c>
    </row>
    <row r="98" spans="1:13" s="266" customFormat="1" ht="15">
      <c r="A98" s="285" t="s">
        <v>551</v>
      </c>
      <c r="B98" s="383" t="s">
        <v>550</v>
      </c>
      <c r="C98" s="387">
        <v>419818195</v>
      </c>
      <c r="D98" s="291">
        <v>417775162.4</v>
      </c>
      <c r="E98" s="289">
        <f t="shared" si="13"/>
        <v>99.51335301224856</v>
      </c>
      <c r="F98" s="288">
        <v>14920700</v>
      </c>
      <c r="G98" s="288">
        <v>37784433.32</v>
      </c>
      <c r="H98" s="289">
        <f>G98/F98*100</f>
        <v>253.23499111971958</v>
      </c>
      <c r="I98" s="288">
        <f t="shared" si="14"/>
        <v>434738895</v>
      </c>
      <c r="J98" s="288">
        <f t="shared" si="15"/>
        <v>455559595.71999997</v>
      </c>
      <c r="K98" s="289">
        <f t="shared" si="16"/>
        <v>104.78924268324323</v>
      </c>
      <c r="L98" s="266">
        <f>D98/L122</f>
        <v>0.40336997272184727</v>
      </c>
      <c r="M98" s="266">
        <f>D98/D123</f>
        <v>0.451078076408661</v>
      </c>
    </row>
    <row r="99" spans="1:13" s="266" customFormat="1" ht="15">
      <c r="A99" s="285" t="s">
        <v>558</v>
      </c>
      <c r="B99" s="383" t="s">
        <v>557</v>
      </c>
      <c r="C99" s="291">
        <v>105480200</v>
      </c>
      <c r="D99" s="291">
        <v>102551021.94</v>
      </c>
      <c r="E99" s="289">
        <f t="shared" si="13"/>
        <v>97.22300672543282</v>
      </c>
      <c r="F99" s="288">
        <v>17670100</v>
      </c>
      <c r="G99" s="288">
        <v>20685121.18</v>
      </c>
      <c r="H99" s="289">
        <f>G99/F99*100</f>
        <v>117.0628416364367</v>
      </c>
      <c r="I99" s="288">
        <f t="shared" si="14"/>
        <v>123150300</v>
      </c>
      <c r="J99" s="288">
        <f t="shared" si="15"/>
        <v>123236143.12</v>
      </c>
      <c r="K99" s="289">
        <f t="shared" si="16"/>
        <v>100.06970597716773</v>
      </c>
      <c r="L99" s="266">
        <f>D99/L122</f>
        <v>0.0990149885524534</v>
      </c>
      <c r="M99" s="266">
        <f>D98/D123</f>
        <v>0.451078076408661</v>
      </c>
    </row>
    <row r="100" spans="1:13" s="266" customFormat="1" ht="15">
      <c r="A100" s="285" t="s">
        <v>626</v>
      </c>
      <c r="B100" s="388">
        <v>100000</v>
      </c>
      <c r="C100" s="291">
        <v>22428500</v>
      </c>
      <c r="D100" s="291">
        <v>22013215.02</v>
      </c>
      <c r="E100" s="289">
        <f t="shared" si="13"/>
        <v>98.14840502039816</v>
      </c>
      <c r="F100" s="288">
        <v>247043798</v>
      </c>
      <c r="G100" s="288">
        <v>247043796.05</v>
      </c>
      <c r="H100" s="289">
        <f>G100/F100*100</f>
        <v>99.99999921066629</v>
      </c>
      <c r="I100" s="288">
        <f t="shared" si="14"/>
        <v>269472298</v>
      </c>
      <c r="J100" s="288">
        <f t="shared" si="15"/>
        <v>269057011.07</v>
      </c>
      <c r="K100" s="289">
        <f t="shared" si="16"/>
        <v>99.84588882305074</v>
      </c>
      <c r="L100" s="266">
        <f>D101/L122</f>
        <v>0.04606423282110986</v>
      </c>
      <c r="M100" s="266">
        <f>D99/D123</f>
        <v>0.11072586853822403</v>
      </c>
    </row>
    <row r="101" spans="1:13" s="266" customFormat="1" ht="15">
      <c r="A101" s="285" t="s">
        <v>627</v>
      </c>
      <c r="B101" s="388">
        <v>110000</v>
      </c>
      <c r="C101" s="291">
        <v>47717100</v>
      </c>
      <c r="D101" s="291">
        <v>47709283.41</v>
      </c>
      <c r="E101" s="289">
        <f t="shared" si="13"/>
        <v>99.98361889134083</v>
      </c>
      <c r="F101" s="288">
        <v>561100</v>
      </c>
      <c r="G101" s="288">
        <v>972853.05</v>
      </c>
      <c r="H101" s="289">
        <f>G101/F101*100</f>
        <v>173.38318481554091</v>
      </c>
      <c r="I101" s="288">
        <f t="shared" si="14"/>
        <v>48278200</v>
      </c>
      <c r="J101" s="288">
        <f t="shared" si="15"/>
        <v>48682136.45999999</v>
      </c>
      <c r="K101" s="289">
        <f t="shared" si="16"/>
        <v>100.8366850048262</v>
      </c>
      <c r="L101" s="266">
        <f>D103/L122</f>
        <v>0.03980308161276412</v>
      </c>
      <c r="M101" s="266">
        <f>D101/D123</f>
        <v>0.05151242516139213</v>
      </c>
    </row>
    <row r="102" spans="1:13" s="266" customFormat="1" ht="15.75" customHeight="1">
      <c r="A102" s="285" t="s">
        <v>15</v>
      </c>
      <c r="B102" s="388">
        <v>120000</v>
      </c>
      <c r="C102" s="291">
        <v>4769800</v>
      </c>
      <c r="D102" s="291">
        <v>4739087.87</v>
      </c>
      <c r="E102" s="289">
        <f t="shared" si="13"/>
        <v>99.35611283491971</v>
      </c>
      <c r="F102" s="288"/>
      <c r="G102" s="288"/>
      <c r="H102" s="289"/>
      <c r="I102" s="288">
        <f t="shared" si="14"/>
        <v>4769800</v>
      </c>
      <c r="J102" s="288">
        <f t="shared" si="15"/>
        <v>4739087.87</v>
      </c>
      <c r="K102" s="289">
        <f t="shared" si="16"/>
        <v>99.35611283491971</v>
      </c>
      <c r="M102" s="266">
        <f>D103/D123</f>
        <v>0.04451074374195763</v>
      </c>
    </row>
    <row r="103" spans="1:12" s="266" customFormat="1" ht="15">
      <c r="A103" s="389" t="s">
        <v>628</v>
      </c>
      <c r="B103" s="390">
        <v>130000</v>
      </c>
      <c r="C103" s="391">
        <v>41266600</v>
      </c>
      <c r="D103" s="391">
        <v>41224533.33</v>
      </c>
      <c r="E103" s="289">
        <f t="shared" si="13"/>
        <v>99.89806121657708</v>
      </c>
      <c r="F103" s="288"/>
      <c r="G103" s="288">
        <v>1617045.79</v>
      </c>
      <c r="H103" s="289"/>
      <c r="I103" s="288">
        <f t="shared" si="14"/>
        <v>41266600</v>
      </c>
      <c r="J103" s="288">
        <f t="shared" si="15"/>
        <v>42841579.12</v>
      </c>
      <c r="K103" s="289">
        <f t="shared" si="16"/>
        <v>103.81659530952392</v>
      </c>
      <c r="L103" s="266">
        <f>D103/D123</f>
        <v>0.04451074374195763</v>
      </c>
    </row>
    <row r="104" spans="1:12" s="266" customFormat="1" ht="15">
      <c r="A104" s="389" t="s">
        <v>19</v>
      </c>
      <c r="B104" s="390">
        <v>150000</v>
      </c>
      <c r="C104" s="391">
        <v>69662490</v>
      </c>
      <c r="D104" s="391">
        <v>67693942.34</v>
      </c>
      <c r="E104" s="289">
        <f t="shared" si="13"/>
        <v>97.17416408744506</v>
      </c>
      <c r="F104" s="288">
        <v>140481310</v>
      </c>
      <c r="G104" s="288">
        <v>123663200.93</v>
      </c>
      <c r="H104" s="289">
        <f>G104/F104*100</f>
        <v>88.02822306397911</v>
      </c>
      <c r="I104" s="288">
        <f t="shared" si="14"/>
        <v>210143800</v>
      </c>
      <c r="J104" s="288">
        <f t="shared" si="15"/>
        <v>191357143.27</v>
      </c>
      <c r="K104" s="289">
        <f t="shared" si="16"/>
        <v>91.06009469230119</v>
      </c>
      <c r="L104" s="385">
        <f>D97+D98+D99+D101+D103</f>
        <v>810302050.5699999</v>
      </c>
    </row>
    <row r="105" spans="1:11" s="266" customFormat="1" ht="30" hidden="1">
      <c r="A105" s="389" t="s">
        <v>196</v>
      </c>
      <c r="B105" s="390">
        <v>160000</v>
      </c>
      <c r="C105" s="391"/>
      <c r="D105" s="391"/>
      <c r="E105" s="289"/>
      <c r="F105" s="288"/>
      <c r="G105" s="288"/>
      <c r="H105" s="289"/>
      <c r="I105" s="288">
        <f aca="true" t="shared" si="17" ref="I105:I110">C105+F105</f>
        <v>0</v>
      </c>
      <c r="J105" s="288"/>
      <c r="K105" s="289"/>
    </row>
    <row r="106" spans="1:12" s="266" customFormat="1" ht="30">
      <c r="A106" s="389" t="s">
        <v>21</v>
      </c>
      <c r="B106" s="390">
        <v>170000</v>
      </c>
      <c r="C106" s="391"/>
      <c r="D106" s="391"/>
      <c r="E106" s="289"/>
      <c r="F106" s="392">
        <v>101397300</v>
      </c>
      <c r="G106" s="288">
        <v>105716360.15</v>
      </c>
      <c r="H106" s="289">
        <f>G106/F106*100</f>
        <v>104.25954157556465</v>
      </c>
      <c r="I106" s="288">
        <f t="shared" si="17"/>
        <v>101397300</v>
      </c>
      <c r="J106" s="288">
        <f>D106+G106</f>
        <v>105716360.15</v>
      </c>
      <c r="K106" s="289">
        <f>J106/I106*100</f>
        <v>104.25954157556465</v>
      </c>
      <c r="L106" s="385">
        <f>C97+C98+C99+C101+C103</f>
        <v>825513064</v>
      </c>
    </row>
    <row r="107" spans="1:12" s="266" customFormat="1" ht="28.5" customHeight="1">
      <c r="A107" s="389" t="s">
        <v>629</v>
      </c>
      <c r="B107" s="390">
        <v>180000</v>
      </c>
      <c r="C107" s="387">
        <v>3721200</v>
      </c>
      <c r="D107" s="391">
        <v>676054</v>
      </c>
      <c r="E107" s="289">
        <f>D107/C107*100</f>
        <v>18.167634096528</v>
      </c>
      <c r="F107" s="288">
        <v>30520800</v>
      </c>
      <c r="G107" s="288">
        <v>30520800</v>
      </c>
      <c r="H107" s="289">
        <f>G107/F107*100</f>
        <v>100</v>
      </c>
      <c r="I107" s="288">
        <f t="shared" si="17"/>
        <v>34242000</v>
      </c>
      <c r="J107" s="288">
        <f>D107+G107</f>
        <v>31196854</v>
      </c>
      <c r="K107" s="289">
        <f>J107/I107*100</f>
        <v>91.1069855732726</v>
      </c>
      <c r="L107" s="393">
        <f>L104/L106</f>
        <v>0.9815738670975168</v>
      </c>
    </row>
    <row r="108" spans="1:11" s="266" customFormat="1" ht="15" hidden="1">
      <c r="A108" s="389" t="s">
        <v>110</v>
      </c>
      <c r="B108" s="390">
        <v>200200</v>
      </c>
      <c r="C108" s="391"/>
      <c r="D108" s="391"/>
      <c r="E108" s="289"/>
      <c r="F108" s="288"/>
      <c r="G108" s="288"/>
      <c r="H108" s="289" t="e">
        <f>G108/F108*100</f>
        <v>#DIV/0!</v>
      </c>
      <c r="I108" s="288">
        <f t="shared" si="17"/>
        <v>0</v>
      </c>
      <c r="J108" s="288">
        <f>D108+G108</f>
        <v>0</v>
      </c>
      <c r="K108" s="289" t="e">
        <f>J108/I108*100</f>
        <v>#DIV/0!</v>
      </c>
    </row>
    <row r="109" spans="1:11" s="266" customFormat="1" ht="30" customHeight="1">
      <c r="A109" s="389" t="s">
        <v>342</v>
      </c>
      <c r="B109" s="390">
        <v>210000</v>
      </c>
      <c r="C109" s="391">
        <v>2493579</v>
      </c>
      <c r="D109" s="391">
        <v>2419940.85</v>
      </c>
      <c r="E109" s="289">
        <f>D109/C109*100</f>
        <v>97.0468892302991</v>
      </c>
      <c r="F109" s="291"/>
      <c r="G109" s="291"/>
      <c r="H109" s="289"/>
      <c r="I109" s="288">
        <f t="shared" si="17"/>
        <v>2493579</v>
      </c>
      <c r="J109" s="288">
        <f>D109+G109</f>
        <v>2419940.85</v>
      </c>
      <c r="K109" s="289">
        <f>J109/I109*100</f>
        <v>97.0468892302991</v>
      </c>
    </row>
    <row r="110" spans="1:11" s="266" customFormat="1" ht="15">
      <c r="A110" s="389" t="s">
        <v>630</v>
      </c>
      <c r="B110" s="390">
        <v>230000</v>
      </c>
      <c r="C110" s="391">
        <v>100</v>
      </c>
      <c r="D110" s="391">
        <v>47.5</v>
      </c>
      <c r="E110" s="289">
        <f>D110/C110*100</f>
        <v>47.5</v>
      </c>
      <c r="F110" s="291"/>
      <c r="G110" s="291"/>
      <c r="H110" s="289"/>
      <c r="I110" s="288">
        <f t="shared" si="17"/>
        <v>100</v>
      </c>
      <c r="J110" s="288">
        <f>D110+G110</f>
        <v>47.5</v>
      </c>
      <c r="K110" s="289">
        <f>J110/I110*100</f>
        <v>47.5</v>
      </c>
    </row>
    <row r="111" spans="1:11" s="266" customFormat="1" ht="30" hidden="1">
      <c r="A111" s="285" t="s">
        <v>35</v>
      </c>
      <c r="B111" s="390">
        <v>240601</v>
      </c>
      <c r="C111" s="391"/>
      <c r="D111" s="391"/>
      <c r="E111" s="289"/>
      <c r="F111" s="387"/>
      <c r="G111" s="291"/>
      <c r="H111" s="289"/>
      <c r="I111" s="288"/>
      <c r="J111" s="288"/>
      <c r="K111" s="289"/>
    </row>
    <row r="112" spans="1:11" s="266" customFormat="1" ht="15">
      <c r="A112" s="285" t="s">
        <v>631</v>
      </c>
      <c r="B112" s="390">
        <v>240602</v>
      </c>
      <c r="C112" s="391"/>
      <c r="D112" s="391"/>
      <c r="E112" s="289"/>
      <c r="F112" s="387">
        <v>11807893</v>
      </c>
      <c r="G112" s="291">
        <v>11627130.7</v>
      </c>
      <c r="H112" s="289">
        <f>G112/F112*100</f>
        <v>98.46914009129316</v>
      </c>
      <c r="I112" s="288">
        <f aca="true" t="shared" si="18" ref="I112:J116">C112+F112</f>
        <v>11807893</v>
      </c>
      <c r="J112" s="288">
        <f t="shared" si="18"/>
        <v>11627130.7</v>
      </c>
      <c r="K112" s="289">
        <f>J112/I112*100</f>
        <v>98.46914009129316</v>
      </c>
    </row>
    <row r="113" spans="1:11" s="266" customFormat="1" ht="30">
      <c r="A113" s="285" t="s">
        <v>632</v>
      </c>
      <c r="B113" s="390">
        <v>240603</v>
      </c>
      <c r="C113" s="391"/>
      <c r="D113" s="391"/>
      <c r="E113" s="289"/>
      <c r="F113" s="387">
        <v>23850334</v>
      </c>
      <c r="G113" s="291">
        <v>31981309.72</v>
      </c>
      <c r="H113" s="289">
        <f>G113/F113*100</f>
        <v>134.09166395741042</v>
      </c>
      <c r="I113" s="288">
        <f t="shared" si="18"/>
        <v>23850334</v>
      </c>
      <c r="J113" s="288">
        <f t="shared" si="18"/>
        <v>31981309.72</v>
      </c>
      <c r="K113" s="289">
        <f>J113/I113*100</f>
        <v>134.09166395741042</v>
      </c>
    </row>
    <row r="114" spans="1:12" s="266" customFormat="1" ht="30">
      <c r="A114" s="285" t="s">
        <v>633</v>
      </c>
      <c r="B114" s="390">
        <v>240604</v>
      </c>
      <c r="C114" s="391"/>
      <c r="D114" s="391"/>
      <c r="E114" s="289"/>
      <c r="F114" s="387">
        <v>8899000</v>
      </c>
      <c r="G114" s="291">
        <v>3808792.06</v>
      </c>
      <c r="H114" s="289">
        <f>G114/F114*100</f>
        <v>42.80022541858636</v>
      </c>
      <c r="I114" s="288">
        <f t="shared" si="18"/>
        <v>8899000</v>
      </c>
      <c r="J114" s="288">
        <f t="shared" si="18"/>
        <v>3808792.06</v>
      </c>
      <c r="K114" s="289">
        <f>J114/I114*100</f>
        <v>42.80022541858636</v>
      </c>
      <c r="L114" s="266">
        <v>16404.8</v>
      </c>
    </row>
    <row r="115" spans="1:11" s="266" customFormat="1" ht="15">
      <c r="A115" s="285" t="s">
        <v>634</v>
      </c>
      <c r="B115" s="390">
        <v>240605</v>
      </c>
      <c r="C115" s="391"/>
      <c r="D115" s="391"/>
      <c r="E115" s="289"/>
      <c r="F115" s="387">
        <v>2018973</v>
      </c>
      <c r="G115" s="291">
        <v>2472221.11</v>
      </c>
      <c r="H115" s="289">
        <f>G115/F115*100</f>
        <v>122.4494388978951</v>
      </c>
      <c r="I115" s="288">
        <f t="shared" si="18"/>
        <v>2018973</v>
      </c>
      <c r="J115" s="288">
        <f t="shared" si="18"/>
        <v>2472221.11</v>
      </c>
      <c r="K115" s="289">
        <f>J115/I115*100</f>
        <v>122.4494388978951</v>
      </c>
    </row>
    <row r="116" spans="1:11" s="266" customFormat="1" ht="30" hidden="1">
      <c r="A116" s="285" t="s">
        <v>635</v>
      </c>
      <c r="B116" s="390">
        <v>240900</v>
      </c>
      <c r="C116" s="391"/>
      <c r="D116" s="391"/>
      <c r="E116" s="289" t="e">
        <f>D116/C116*100</f>
        <v>#DIV/0!</v>
      </c>
      <c r="F116" s="291"/>
      <c r="G116" s="291"/>
      <c r="H116" s="289" t="e">
        <f>G116/F116*100</f>
        <v>#DIV/0!</v>
      </c>
      <c r="I116" s="288">
        <f t="shared" si="18"/>
        <v>0</v>
      </c>
      <c r="J116" s="288">
        <f t="shared" si="18"/>
        <v>0</v>
      </c>
      <c r="K116" s="289" t="e">
        <f>J116/I116*100</f>
        <v>#DIV/0!</v>
      </c>
    </row>
    <row r="117" spans="1:13" s="395" customFormat="1" ht="15">
      <c r="A117" s="389" t="s">
        <v>37</v>
      </c>
      <c r="B117" s="390">
        <v>250102</v>
      </c>
      <c r="C117" s="391">
        <v>885421</v>
      </c>
      <c r="D117" s="391"/>
      <c r="E117" s="289"/>
      <c r="F117" s="348"/>
      <c r="G117" s="348"/>
      <c r="H117" s="289"/>
      <c r="I117" s="288">
        <f>C117+F117</f>
        <v>885421</v>
      </c>
      <c r="J117" s="288"/>
      <c r="K117" s="289"/>
      <c r="L117" s="394">
        <f>F115+F114+F113+F112</f>
        <v>46576200</v>
      </c>
      <c r="M117" s="395">
        <f>L118/L117</f>
        <v>1.0711361938071375</v>
      </c>
    </row>
    <row r="118" spans="1:12" s="395" customFormat="1" ht="45">
      <c r="A118" s="389" t="s">
        <v>636</v>
      </c>
      <c r="B118" s="390">
        <v>250203</v>
      </c>
      <c r="C118" s="387">
        <v>661954</v>
      </c>
      <c r="D118" s="391">
        <v>661953.75</v>
      </c>
      <c r="E118" s="289">
        <f>D118/C118*100</f>
        <v>99.99996223302526</v>
      </c>
      <c r="F118" s="348"/>
      <c r="G118" s="348"/>
      <c r="H118" s="289"/>
      <c r="I118" s="288">
        <f>C118+F118</f>
        <v>661954</v>
      </c>
      <c r="J118" s="288">
        <f>D118+G118</f>
        <v>661953.75</v>
      </c>
      <c r="K118" s="289">
        <f>J118/I118*100</f>
        <v>99.99996223302526</v>
      </c>
      <c r="L118" s="394">
        <f>G112+G113+G114+G115</f>
        <v>49889453.59</v>
      </c>
    </row>
    <row r="119" spans="1:13" s="395" customFormat="1" ht="30" hidden="1">
      <c r="A119" s="389" t="s">
        <v>346</v>
      </c>
      <c r="B119" s="390">
        <v>250309</v>
      </c>
      <c r="C119" s="396"/>
      <c r="D119" s="396"/>
      <c r="E119" s="289" t="e">
        <f>D119/C119*100</f>
        <v>#DIV/0!</v>
      </c>
      <c r="F119" s="291"/>
      <c r="G119" s="291"/>
      <c r="H119" s="289"/>
      <c r="I119" s="288">
        <f>C119+F119</f>
        <v>0</v>
      </c>
      <c r="J119" s="288">
        <f>D119+G119</f>
        <v>0</v>
      </c>
      <c r="K119" s="289" t="e">
        <f>J119/I119*100</f>
        <v>#DIV/0!</v>
      </c>
      <c r="M119" s="397"/>
    </row>
    <row r="120" spans="1:11" s="395" customFormat="1" ht="15">
      <c r="A120" s="389" t="s">
        <v>637</v>
      </c>
      <c r="B120" s="390">
        <v>250404</v>
      </c>
      <c r="C120" s="391">
        <v>286000</v>
      </c>
      <c r="D120" s="391">
        <v>218025.34</v>
      </c>
      <c r="E120" s="289">
        <f>D120/C120*100</f>
        <v>76.23263636363636</v>
      </c>
      <c r="F120" s="291"/>
      <c r="G120" s="291"/>
      <c r="H120" s="289"/>
      <c r="I120" s="288">
        <f>C120+F120</f>
        <v>286000</v>
      </c>
      <c r="J120" s="288">
        <f>D120+G120</f>
        <v>218025.34</v>
      </c>
      <c r="K120" s="289">
        <f>J120/I120*100</f>
        <v>76.23263636363636</v>
      </c>
    </row>
    <row r="121" spans="1:11" s="266" customFormat="1" ht="15" hidden="1">
      <c r="A121" s="389" t="s">
        <v>638</v>
      </c>
      <c r="B121" s="390">
        <v>250904</v>
      </c>
      <c r="C121" s="391"/>
      <c r="D121" s="391"/>
      <c r="E121" s="289"/>
      <c r="F121" s="291"/>
      <c r="G121" s="291"/>
      <c r="H121" s="289"/>
      <c r="I121" s="288"/>
      <c r="J121" s="288">
        <f>D121+G121</f>
        <v>0</v>
      </c>
      <c r="K121" s="289"/>
    </row>
    <row r="122" spans="1:12" s="266" customFormat="1" ht="15.75" thickBot="1">
      <c r="A122" s="398"/>
      <c r="B122" s="399"/>
      <c r="C122" s="400"/>
      <c r="D122" s="401"/>
      <c r="E122" s="402"/>
      <c r="F122" s="403"/>
      <c r="G122" s="403"/>
      <c r="H122" s="402"/>
      <c r="I122" s="404"/>
      <c r="J122" s="404"/>
      <c r="K122" s="405"/>
      <c r="L122" s="385">
        <f>D123+D157</f>
        <v>1035712102.17</v>
      </c>
    </row>
    <row r="123" spans="1:11" s="412" customFormat="1" ht="15" thickBot="1">
      <c r="A123" s="406" t="s">
        <v>639</v>
      </c>
      <c r="B123" s="407">
        <v>900201</v>
      </c>
      <c r="C123" s="408">
        <f>C117++C116+C115+C114+C113+C112+C111+C110+C109+C107+C106+C104+C103+C102+C101+C100+C99+C98+C97+C96+C95+C118+C120+C121+C105+C119</f>
        <v>947976908</v>
      </c>
      <c r="D123" s="408">
        <f>D117++D116+D115+D114+D113+D112+D111+D110+D109+D107+D106+D104+D103+D102+D101+D100+D99+D98+D97+D96+D95+D118+D120+D121+D119+D105</f>
        <v>926170399.87</v>
      </c>
      <c r="E123" s="409">
        <f aca="true" t="shared" si="19" ref="E123:E133">D123/C123*100</f>
        <v>97.69967939662092</v>
      </c>
      <c r="F123" s="408">
        <f>F121+F120+F118+F117+F116+F115+F114+F113+F112+F111+F110+F109+F107+F106+F104+F103+F102+F101+F100+F99+F98+F97+F96+F95+F108+F119</f>
        <v>607710408</v>
      </c>
      <c r="G123" s="408">
        <f>G121+G120+G118+G117+G116+G115+G114+G113+G112+G111+G110+G109+G107+G106+G104+G103+G102+G101+G100+G99+G98+G97+G96+G95+G108+G119</f>
        <v>633096852.62</v>
      </c>
      <c r="H123" s="409">
        <f>G123/F123*100</f>
        <v>104.17739177835506</v>
      </c>
      <c r="I123" s="410">
        <f aca="true" t="shared" si="20" ref="I123:I133">C123+F123</f>
        <v>1555687316</v>
      </c>
      <c r="J123" s="410">
        <f aca="true" t="shared" si="21" ref="J123:J133">D123+G123</f>
        <v>1559267252.49</v>
      </c>
      <c r="K123" s="411">
        <f aca="true" t="shared" si="22" ref="K123:K133">J123/I123*100</f>
        <v>100.23011928253067</v>
      </c>
    </row>
    <row r="124" spans="1:11" s="419" customFormat="1" ht="14.25">
      <c r="A124" s="413" t="s">
        <v>601</v>
      </c>
      <c r="B124" s="414">
        <v>250300</v>
      </c>
      <c r="C124" s="415">
        <f>SUM(C125:C157)</f>
        <v>954396956</v>
      </c>
      <c r="D124" s="415">
        <f>SUM(D125:D157)</f>
        <v>943200742.6399999</v>
      </c>
      <c r="E124" s="416">
        <f t="shared" si="19"/>
        <v>98.82688086025286</v>
      </c>
      <c r="F124" s="415">
        <f>SUM(F125:F157)</f>
        <v>687983294</v>
      </c>
      <c r="G124" s="415">
        <f>SUM(G125:G157)</f>
        <v>667798645.52</v>
      </c>
      <c r="H124" s="417">
        <f>G124/F124*100</f>
        <v>97.0661135733915</v>
      </c>
      <c r="I124" s="418">
        <f t="shared" si="20"/>
        <v>1642380250</v>
      </c>
      <c r="J124" s="418">
        <f t="shared" si="21"/>
        <v>1610999388.1599998</v>
      </c>
      <c r="K124" s="416">
        <f t="shared" si="22"/>
        <v>98.0893059423967</v>
      </c>
    </row>
    <row r="125" spans="1:11" s="266" customFormat="1" ht="31.5" customHeight="1" hidden="1">
      <c r="A125" s="420" t="s">
        <v>640</v>
      </c>
      <c r="B125" s="390">
        <v>250301</v>
      </c>
      <c r="C125" s="391"/>
      <c r="D125" s="391"/>
      <c r="E125" s="289" t="e">
        <f t="shared" si="19"/>
        <v>#DIV/0!</v>
      </c>
      <c r="F125" s="291"/>
      <c r="G125" s="291"/>
      <c r="H125" s="289"/>
      <c r="I125" s="288">
        <f t="shared" si="20"/>
        <v>0</v>
      </c>
      <c r="J125" s="288">
        <f t="shared" si="21"/>
        <v>0</v>
      </c>
      <c r="K125" s="289" t="e">
        <f t="shared" si="22"/>
        <v>#DIV/0!</v>
      </c>
    </row>
    <row r="126" spans="1:11" s="266" customFormat="1" ht="29.25" customHeight="1" hidden="1">
      <c r="A126" s="420" t="s">
        <v>641</v>
      </c>
      <c r="B126" s="301">
        <v>250309</v>
      </c>
      <c r="C126" s="391"/>
      <c r="D126" s="391"/>
      <c r="E126" s="289" t="e">
        <f t="shared" si="19"/>
        <v>#DIV/0!</v>
      </c>
      <c r="F126" s="396"/>
      <c r="G126" s="396"/>
      <c r="H126" s="289"/>
      <c r="I126" s="288">
        <f t="shared" si="20"/>
        <v>0</v>
      </c>
      <c r="J126" s="288">
        <f t="shared" si="21"/>
        <v>0</v>
      </c>
      <c r="K126" s="289" t="e">
        <f t="shared" si="22"/>
        <v>#DIV/0!</v>
      </c>
    </row>
    <row r="127" spans="1:11" s="266" customFormat="1" ht="72.75" customHeight="1">
      <c r="A127" s="328" t="s">
        <v>350</v>
      </c>
      <c r="B127" s="301">
        <v>250313</v>
      </c>
      <c r="C127" s="391">
        <v>15160600</v>
      </c>
      <c r="D127" s="391">
        <v>15160600</v>
      </c>
      <c r="E127" s="289">
        <f t="shared" si="19"/>
        <v>100</v>
      </c>
      <c r="F127" s="396"/>
      <c r="G127" s="396"/>
      <c r="H127" s="289"/>
      <c r="I127" s="288">
        <f t="shared" si="20"/>
        <v>15160600</v>
      </c>
      <c r="J127" s="288">
        <f t="shared" si="21"/>
        <v>15160600</v>
      </c>
      <c r="K127" s="289">
        <f t="shared" si="22"/>
        <v>100</v>
      </c>
    </row>
    <row r="128" spans="1:11" s="266" customFormat="1" ht="105" hidden="1">
      <c r="A128" s="328" t="s">
        <v>602</v>
      </c>
      <c r="B128" s="301">
        <v>250318</v>
      </c>
      <c r="C128" s="391"/>
      <c r="D128" s="391"/>
      <c r="E128" s="289" t="e">
        <f t="shared" si="19"/>
        <v>#DIV/0!</v>
      </c>
      <c r="F128" s="396"/>
      <c r="G128" s="396"/>
      <c r="H128" s="421"/>
      <c r="I128" s="288">
        <f t="shared" si="20"/>
        <v>0</v>
      </c>
      <c r="J128" s="288">
        <f t="shared" si="21"/>
        <v>0</v>
      </c>
      <c r="K128" s="289" t="e">
        <f t="shared" si="22"/>
        <v>#DIV/0!</v>
      </c>
    </row>
    <row r="129" spans="1:11" s="266" customFormat="1" ht="75" hidden="1">
      <c r="A129" s="338" t="s">
        <v>480</v>
      </c>
      <c r="B129" s="301">
        <v>250319</v>
      </c>
      <c r="C129" s="391"/>
      <c r="D129" s="391"/>
      <c r="E129" s="289" t="e">
        <f t="shared" si="19"/>
        <v>#DIV/0!</v>
      </c>
      <c r="F129" s="396"/>
      <c r="G129" s="396"/>
      <c r="H129" s="421"/>
      <c r="I129" s="288">
        <f t="shared" si="20"/>
        <v>0</v>
      </c>
      <c r="J129" s="288">
        <f t="shared" si="21"/>
        <v>0</v>
      </c>
      <c r="K129" s="289" t="e">
        <f t="shared" si="22"/>
        <v>#DIV/0!</v>
      </c>
    </row>
    <row r="130" spans="1:11" s="266" customFormat="1" ht="15">
      <c r="A130" s="338" t="s">
        <v>462</v>
      </c>
      <c r="B130" s="301">
        <v>250315</v>
      </c>
      <c r="C130" s="391">
        <v>74695900</v>
      </c>
      <c r="D130" s="391">
        <v>74695900</v>
      </c>
      <c r="E130" s="289">
        <f t="shared" si="19"/>
        <v>100</v>
      </c>
      <c r="F130" s="396"/>
      <c r="G130" s="396"/>
      <c r="H130" s="421"/>
      <c r="I130" s="288">
        <f t="shared" si="20"/>
        <v>74695900</v>
      </c>
      <c r="J130" s="288">
        <f t="shared" si="21"/>
        <v>74695900</v>
      </c>
      <c r="K130" s="289">
        <f t="shared" si="22"/>
        <v>100</v>
      </c>
    </row>
    <row r="131" spans="1:11" s="335" customFormat="1" ht="45">
      <c r="A131" s="340" t="s">
        <v>375</v>
      </c>
      <c r="B131" s="334">
        <v>250325</v>
      </c>
      <c r="C131" s="329">
        <v>9944300</v>
      </c>
      <c r="D131" s="329">
        <v>9821102.56</v>
      </c>
      <c r="E131" s="332">
        <f t="shared" si="19"/>
        <v>98.76112506662108</v>
      </c>
      <c r="F131" s="332"/>
      <c r="G131" s="332"/>
      <c r="H131" s="422"/>
      <c r="I131" s="329">
        <f t="shared" si="20"/>
        <v>9944300</v>
      </c>
      <c r="J131" s="329">
        <f t="shared" si="21"/>
        <v>9821102.56</v>
      </c>
      <c r="K131" s="332">
        <f t="shared" si="22"/>
        <v>98.76112506662108</v>
      </c>
    </row>
    <row r="132" spans="1:11" s="266" customFormat="1" ht="60">
      <c r="A132" s="340" t="s">
        <v>642</v>
      </c>
      <c r="B132" s="423">
        <v>250326</v>
      </c>
      <c r="C132" s="391">
        <v>263668500</v>
      </c>
      <c r="D132" s="391">
        <v>263661224.29</v>
      </c>
      <c r="E132" s="289">
        <f t="shared" si="19"/>
        <v>99.99724058429429</v>
      </c>
      <c r="F132" s="396"/>
      <c r="G132" s="396"/>
      <c r="H132" s="289"/>
      <c r="I132" s="288">
        <f t="shared" si="20"/>
        <v>263668500</v>
      </c>
      <c r="J132" s="288">
        <f t="shared" si="21"/>
        <v>263661224.29</v>
      </c>
      <c r="K132" s="289">
        <f t="shared" si="22"/>
        <v>99.99724058429429</v>
      </c>
    </row>
    <row r="133" spans="1:11" s="266" customFormat="1" ht="15">
      <c r="A133" s="591" t="s">
        <v>190</v>
      </c>
      <c r="B133" s="622">
        <v>250328</v>
      </c>
      <c r="C133" s="623">
        <v>237651600</v>
      </c>
      <c r="D133" s="623">
        <v>237648707.05</v>
      </c>
      <c r="E133" s="618">
        <f t="shared" si="19"/>
        <v>99.99878269281588</v>
      </c>
      <c r="F133" s="616"/>
      <c r="G133" s="616"/>
      <c r="H133" s="618"/>
      <c r="I133" s="620">
        <f t="shared" si="20"/>
        <v>237651600</v>
      </c>
      <c r="J133" s="620">
        <f t="shared" si="21"/>
        <v>237648707.05</v>
      </c>
      <c r="K133" s="618">
        <f t="shared" si="22"/>
        <v>99.99878269281588</v>
      </c>
    </row>
    <row r="134" spans="1:11" s="266" customFormat="1" ht="82.5" customHeight="1">
      <c r="A134" s="592"/>
      <c r="B134" s="622"/>
      <c r="C134" s="624"/>
      <c r="D134" s="624"/>
      <c r="E134" s="619"/>
      <c r="F134" s="617"/>
      <c r="G134" s="617"/>
      <c r="H134" s="619"/>
      <c r="I134" s="621"/>
      <c r="J134" s="621"/>
      <c r="K134" s="619"/>
    </row>
    <row r="135" spans="1:11" s="266" customFormat="1" ht="90">
      <c r="A135" s="345" t="s">
        <v>608</v>
      </c>
      <c r="B135" s="423">
        <v>250329</v>
      </c>
      <c r="C135" s="391">
        <v>96836700</v>
      </c>
      <c r="D135" s="391">
        <v>95482932.99</v>
      </c>
      <c r="E135" s="289">
        <f>D135/C135*100</f>
        <v>98.60201038449266</v>
      </c>
      <c r="F135" s="396"/>
      <c r="G135" s="396"/>
      <c r="H135" s="289"/>
      <c r="I135" s="288">
        <f>C135+F135</f>
        <v>96836700</v>
      </c>
      <c r="J135" s="288">
        <f>D135+G135</f>
        <v>95482932.99</v>
      </c>
      <c r="K135" s="289">
        <f>J135/I135*100</f>
        <v>98.60201038449266</v>
      </c>
    </row>
    <row r="136" spans="1:11" s="266" customFormat="1" ht="75">
      <c r="A136" s="346" t="s">
        <v>107</v>
      </c>
      <c r="B136" s="423">
        <v>250330</v>
      </c>
      <c r="C136" s="391">
        <v>16416700</v>
      </c>
      <c r="D136" s="391">
        <v>16224444.3</v>
      </c>
      <c r="E136" s="289">
        <f>D136/C136*100</f>
        <v>98.82890166720473</v>
      </c>
      <c r="F136" s="396"/>
      <c r="G136" s="396"/>
      <c r="H136" s="289"/>
      <c r="I136" s="288">
        <f>C136+F136</f>
        <v>16416700</v>
      </c>
      <c r="J136" s="288">
        <f>D136+G136</f>
        <v>16224444.3</v>
      </c>
      <c r="K136" s="289">
        <f>J136/I136*100</f>
        <v>98.82890166720473</v>
      </c>
    </row>
    <row r="137" spans="1:11" s="266" customFormat="1" ht="105">
      <c r="A137" s="345" t="s">
        <v>614</v>
      </c>
      <c r="B137" s="423">
        <v>250335</v>
      </c>
      <c r="C137" s="391"/>
      <c r="D137" s="391"/>
      <c r="E137" s="289"/>
      <c r="F137" s="396">
        <v>8960600</v>
      </c>
      <c r="G137" s="396"/>
      <c r="H137" s="289"/>
      <c r="I137" s="288">
        <f aca="true" t="shared" si="23" ref="I137:I159">C137+F137</f>
        <v>8960600</v>
      </c>
      <c r="J137" s="288"/>
      <c r="K137" s="289"/>
    </row>
    <row r="138" spans="1:12" s="266" customFormat="1" ht="90">
      <c r="A138" s="347" t="s">
        <v>245</v>
      </c>
      <c r="B138" s="423">
        <v>250337</v>
      </c>
      <c r="C138" s="391"/>
      <c r="D138" s="391"/>
      <c r="E138" s="289"/>
      <c r="F138" s="391">
        <v>60089036</v>
      </c>
      <c r="G138" s="391">
        <v>59988881.22</v>
      </c>
      <c r="H138" s="289">
        <f>G138/F138*100</f>
        <v>99.83332270466113</v>
      </c>
      <c r="I138" s="288">
        <f t="shared" si="23"/>
        <v>60089036</v>
      </c>
      <c r="J138" s="288">
        <f aca="true" t="shared" si="24" ref="J138:J159">D138+G138</f>
        <v>59988881.22</v>
      </c>
      <c r="K138" s="289">
        <f aca="true" t="shared" si="25" ref="K138:K159">J138/I138*100</f>
        <v>99.83332270466113</v>
      </c>
      <c r="L138" s="427">
        <f>38005.9-35636.8</f>
        <v>2369.0999999999985</v>
      </c>
    </row>
    <row r="139" spans="1:11" s="266" customFormat="1" ht="45" hidden="1">
      <c r="A139" s="340" t="s">
        <v>610</v>
      </c>
      <c r="B139" s="423">
        <v>250342</v>
      </c>
      <c r="C139" s="391"/>
      <c r="D139" s="391"/>
      <c r="E139" s="289" t="e">
        <f aca="true" t="shared" si="26" ref="E139:E148">D139/C139*100</f>
        <v>#DIV/0!</v>
      </c>
      <c r="F139" s="391"/>
      <c r="G139" s="391"/>
      <c r="H139" s="289"/>
      <c r="I139" s="288">
        <f t="shared" si="23"/>
        <v>0</v>
      </c>
      <c r="J139" s="288">
        <f t="shared" si="24"/>
        <v>0</v>
      </c>
      <c r="K139" s="289" t="e">
        <f t="shared" si="25"/>
        <v>#DIV/0!</v>
      </c>
    </row>
    <row r="140" spans="1:11" s="266" customFormat="1" ht="105">
      <c r="A140" s="347" t="s">
        <v>611</v>
      </c>
      <c r="B140" s="428" t="s">
        <v>553</v>
      </c>
      <c r="C140" s="391">
        <v>38001000</v>
      </c>
      <c r="D140" s="391">
        <v>38000844</v>
      </c>
      <c r="E140" s="289">
        <f t="shared" si="26"/>
        <v>99.99958948448725</v>
      </c>
      <c r="F140" s="396"/>
      <c r="G140" s="396"/>
      <c r="H140" s="289"/>
      <c r="I140" s="288">
        <f t="shared" si="23"/>
        <v>38001000</v>
      </c>
      <c r="J140" s="288">
        <f t="shared" si="24"/>
        <v>38000844</v>
      </c>
      <c r="K140" s="289">
        <f t="shared" si="25"/>
        <v>99.99958948448725</v>
      </c>
    </row>
    <row r="141" spans="1:12" s="266" customFormat="1" ht="60">
      <c r="A141" s="345" t="s">
        <v>643</v>
      </c>
      <c r="B141" s="428" t="s">
        <v>354</v>
      </c>
      <c r="C141" s="391">
        <v>5983000</v>
      </c>
      <c r="D141" s="391">
        <v>5947341.03</v>
      </c>
      <c r="E141" s="289">
        <f t="shared" si="26"/>
        <v>99.4039951529333</v>
      </c>
      <c r="F141" s="387">
        <v>3858000</v>
      </c>
      <c r="G141" s="391">
        <v>2034111.15</v>
      </c>
      <c r="H141" s="289">
        <f>G141/F141*100</f>
        <v>52.72449844479004</v>
      </c>
      <c r="I141" s="288">
        <f t="shared" si="23"/>
        <v>9841000</v>
      </c>
      <c r="J141" s="288">
        <f t="shared" si="24"/>
        <v>7981452.18</v>
      </c>
      <c r="K141" s="289">
        <f t="shared" si="25"/>
        <v>81.10407661822985</v>
      </c>
      <c r="L141" s="427">
        <v>4601.1</v>
      </c>
    </row>
    <row r="142" spans="1:11" s="266" customFormat="1" ht="60" hidden="1">
      <c r="A142" s="345" t="s">
        <v>226</v>
      </c>
      <c r="B142" s="429" t="s">
        <v>85</v>
      </c>
      <c r="C142" s="424"/>
      <c r="D142" s="424"/>
      <c r="E142" s="289" t="e">
        <f t="shared" si="26"/>
        <v>#DIV/0!</v>
      </c>
      <c r="F142" s="424"/>
      <c r="G142" s="424"/>
      <c r="H142" s="289" t="e">
        <f>G142/F142*100</f>
        <v>#DIV/0!</v>
      </c>
      <c r="I142" s="288">
        <f t="shared" si="23"/>
        <v>0</v>
      </c>
      <c r="J142" s="288">
        <f t="shared" si="24"/>
        <v>0</v>
      </c>
      <c r="K142" s="289" t="e">
        <f t="shared" si="25"/>
        <v>#DIV/0!</v>
      </c>
    </row>
    <row r="143" spans="1:11" s="266" customFormat="1" ht="75" hidden="1">
      <c r="A143" s="345" t="s">
        <v>187</v>
      </c>
      <c r="B143" s="429" t="s">
        <v>81</v>
      </c>
      <c r="C143" s="424"/>
      <c r="D143" s="424"/>
      <c r="E143" s="289" t="e">
        <f t="shared" si="26"/>
        <v>#DIV/0!</v>
      </c>
      <c r="F143" s="424"/>
      <c r="G143" s="424"/>
      <c r="H143" s="289"/>
      <c r="I143" s="288">
        <f t="shared" si="23"/>
        <v>0</v>
      </c>
      <c r="J143" s="288">
        <f t="shared" si="24"/>
        <v>0</v>
      </c>
      <c r="K143" s="289" t="e">
        <f t="shared" si="25"/>
        <v>#DIV/0!</v>
      </c>
    </row>
    <row r="144" spans="1:11" s="266" customFormat="1" ht="60">
      <c r="A144" s="430" t="s">
        <v>101</v>
      </c>
      <c r="B144" s="429" t="s">
        <v>363</v>
      </c>
      <c r="C144" s="424">
        <v>6898700</v>
      </c>
      <c r="D144" s="424">
        <v>2218189.06</v>
      </c>
      <c r="E144" s="289">
        <f t="shared" si="26"/>
        <v>32.153725484511575</v>
      </c>
      <c r="F144" s="424"/>
      <c r="G144" s="424"/>
      <c r="H144" s="289"/>
      <c r="I144" s="288">
        <f t="shared" si="23"/>
        <v>6898700</v>
      </c>
      <c r="J144" s="288">
        <f t="shared" si="24"/>
        <v>2218189.06</v>
      </c>
      <c r="K144" s="289">
        <f t="shared" si="25"/>
        <v>32.153725484511575</v>
      </c>
    </row>
    <row r="145" spans="1:11" s="266" customFormat="1" ht="60">
      <c r="A145" s="345" t="s">
        <v>203</v>
      </c>
      <c r="B145" s="429" t="s">
        <v>442</v>
      </c>
      <c r="C145" s="424">
        <v>9300000</v>
      </c>
      <c r="D145" s="424">
        <v>9300000</v>
      </c>
      <c r="E145" s="431">
        <f t="shared" si="26"/>
        <v>100</v>
      </c>
      <c r="F145" s="424">
        <v>9300000</v>
      </c>
      <c r="G145" s="424"/>
      <c r="H145" s="289"/>
      <c r="I145" s="288">
        <f t="shared" si="23"/>
        <v>18600000</v>
      </c>
      <c r="J145" s="288">
        <f t="shared" si="24"/>
        <v>9300000</v>
      </c>
      <c r="K145" s="289">
        <f t="shared" si="25"/>
        <v>50</v>
      </c>
    </row>
    <row r="146" spans="1:11" s="266" customFormat="1" ht="75">
      <c r="A146" s="345" t="s">
        <v>181</v>
      </c>
      <c r="B146" s="429" t="s">
        <v>80</v>
      </c>
      <c r="C146" s="424">
        <v>1346300</v>
      </c>
      <c r="D146" s="424">
        <v>1310879.41</v>
      </c>
      <c r="E146" s="431">
        <f t="shared" si="26"/>
        <v>97.36904181831686</v>
      </c>
      <c r="F146" s="424"/>
      <c r="G146" s="424"/>
      <c r="H146" s="289"/>
      <c r="I146" s="288">
        <f t="shared" si="23"/>
        <v>1346300</v>
      </c>
      <c r="J146" s="288">
        <f t="shared" si="24"/>
        <v>1310879.41</v>
      </c>
      <c r="K146" s="289">
        <f t="shared" si="25"/>
        <v>97.36904181831686</v>
      </c>
    </row>
    <row r="147" spans="1:11" s="266" customFormat="1" ht="90">
      <c r="A147" s="345" t="s">
        <v>188</v>
      </c>
      <c r="B147" s="429" t="s">
        <v>91</v>
      </c>
      <c r="C147" s="424">
        <v>700900</v>
      </c>
      <c r="D147" s="424">
        <v>700900</v>
      </c>
      <c r="E147" s="431">
        <f t="shared" si="26"/>
        <v>100</v>
      </c>
      <c r="F147" s="425"/>
      <c r="G147" s="425"/>
      <c r="H147" s="289"/>
      <c r="I147" s="288">
        <f t="shared" si="23"/>
        <v>700900</v>
      </c>
      <c r="J147" s="288">
        <f t="shared" si="24"/>
        <v>700900</v>
      </c>
      <c r="K147" s="289">
        <f t="shared" si="25"/>
        <v>100</v>
      </c>
    </row>
    <row r="148" spans="1:11" s="266" customFormat="1" ht="15">
      <c r="A148" s="432" t="s">
        <v>289</v>
      </c>
      <c r="B148" s="429" t="s">
        <v>369</v>
      </c>
      <c r="C148" s="424">
        <v>6775200</v>
      </c>
      <c r="D148" s="424">
        <v>5555011.15</v>
      </c>
      <c r="E148" s="431">
        <f t="shared" si="26"/>
        <v>81.99036412209234</v>
      </c>
      <c r="F148" s="425"/>
      <c r="G148" s="425"/>
      <c r="H148" s="289"/>
      <c r="I148" s="316">
        <f t="shared" si="23"/>
        <v>6775200</v>
      </c>
      <c r="J148" s="288">
        <f t="shared" si="24"/>
        <v>5555011.15</v>
      </c>
      <c r="K148" s="314">
        <f t="shared" si="25"/>
        <v>81.99036412209234</v>
      </c>
    </row>
    <row r="149" spans="1:11" s="266" customFormat="1" ht="60" hidden="1">
      <c r="A149" s="345" t="s">
        <v>183</v>
      </c>
      <c r="B149" s="429" t="s">
        <v>79</v>
      </c>
      <c r="C149" s="424"/>
      <c r="D149" s="424"/>
      <c r="E149" s="431"/>
      <c r="F149" s="425"/>
      <c r="G149" s="425"/>
      <c r="H149" s="289"/>
      <c r="I149" s="316">
        <f t="shared" si="23"/>
        <v>0</v>
      </c>
      <c r="J149" s="288">
        <f t="shared" si="24"/>
        <v>0</v>
      </c>
      <c r="K149" s="314" t="e">
        <f t="shared" si="25"/>
        <v>#DIV/0!</v>
      </c>
    </row>
    <row r="150" spans="1:11" s="266" customFormat="1" ht="75">
      <c r="A150" s="343" t="s">
        <v>172</v>
      </c>
      <c r="B150" s="429" t="s">
        <v>555</v>
      </c>
      <c r="C150" s="424">
        <v>1808000</v>
      </c>
      <c r="D150" s="424">
        <v>1759452</v>
      </c>
      <c r="E150" s="431">
        <f>D150/C150*100</f>
        <v>97.31482300884956</v>
      </c>
      <c r="F150" s="425"/>
      <c r="G150" s="425"/>
      <c r="H150" s="314"/>
      <c r="I150" s="316">
        <f t="shared" si="23"/>
        <v>1808000</v>
      </c>
      <c r="J150" s="316">
        <f t="shared" si="24"/>
        <v>1759452</v>
      </c>
      <c r="K150" s="314">
        <f t="shared" si="25"/>
        <v>97.31482300884956</v>
      </c>
    </row>
    <row r="151" spans="1:11" s="266" customFormat="1" ht="75">
      <c r="A151" s="345" t="s">
        <v>179</v>
      </c>
      <c r="B151" s="428" t="s">
        <v>435</v>
      </c>
      <c r="C151" s="391">
        <v>7567646</v>
      </c>
      <c r="D151" s="391">
        <v>7521128.07</v>
      </c>
      <c r="E151" s="332">
        <f>D151/C151*100</f>
        <v>99.38530515301588</v>
      </c>
      <c r="F151" s="396"/>
      <c r="G151" s="396"/>
      <c r="H151" s="289"/>
      <c r="I151" s="288">
        <f t="shared" si="23"/>
        <v>7567646</v>
      </c>
      <c r="J151" s="288">
        <f t="shared" si="24"/>
        <v>7521128.07</v>
      </c>
      <c r="K151" s="289">
        <f t="shared" si="25"/>
        <v>99.38530515301588</v>
      </c>
    </row>
    <row r="152" spans="1:11" s="266" customFormat="1" ht="90" hidden="1">
      <c r="A152" s="433" t="s">
        <v>186</v>
      </c>
      <c r="B152" s="437" t="s">
        <v>82</v>
      </c>
      <c r="C152" s="438"/>
      <c r="D152" s="438"/>
      <c r="E152" s="439" t="e">
        <f>D152/C152*100</f>
        <v>#DIV/0!</v>
      </c>
      <c r="F152" s="440"/>
      <c r="G152" s="440"/>
      <c r="H152" s="421" t="e">
        <f>G152/F152*100</f>
        <v>#DIV/0!</v>
      </c>
      <c r="I152" s="441">
        <f t="shared" si="23"/>
        <v>0</v>
      </c>
      <c r="J152" s="426">
        <f t="shared" si="24"/>
        <v>0</v>
      </c>
      <c r="K152" s="442" t="e">
        <f t="shared" si="25"/>
        <v>#DIV/0!</v>
      </c>
    </row>
    <row r="153" spans="1:11" s="266" customFormat="1" ht="90" hidden="1">
      <c r="A153" s="345" t="s">
        <v>182</v>
      </c>
      <c r="B153" s="428" t="s">
        <v>83</v>
      </c>
      <c r="C153" s="391"/>
      <c r="D153" s="391"/>
      <c r="E153" s="332" t="e">
        <f>D153/C153*100</f>
        <v>#DIV/0!</v>
      </c>
      <c r="F153" s="396"/>
      <c r="G153" s="396"/>
      <c r="H153" s="289" t="e">
        <f>G153/F153*100</f>
        <v>#DIV/0!</v>
      </c>
      <c r="I153" s="316">
        <f t="shared" si="23"/>
        <v>0</v>
      </c>
      <c r="J153" s="288">
        <f t="shared" si="24"/>
        <v>0</v>
      </c>
      <c r="K153" s="314" t="e">
        <f t="shared" si="25"/>
        <v>#DIV/0!</v>
      </c>
    </row>
    <row r="154" spans="1:11" s="266" customFormat="1" ht="105">
      <c r="A154" s="351" t="s">
        <v>644</v>
      </c>
      <c r="B154" s="429" t="s">
        <v>97</v>
      </c>
      <c r="C154" s="424"/>
      <c r="D154" s="424"/>
      <c r="E154" s="431"/>
      <c r="F154" s="424">
        <v>605775658</v>
      </c>
      <c r="G154" s="424">
        <v>605775653.15</v>
      </c>
      <c r="H154" s="289">
        <f>G154/F154*100</f>
        <v>99.99999919937356</v>
      </c>
      <c r="I154" s="316">
        <f t="shared" si="23"/>
        <v>605775658</v>
      </c>
      <c r="J154" s="288">
        <f t="shared" si="24"/>
        <v>605775653.15</v>
      </c>
      <c r="K154" s="314">
        <f t="shared" si="25"/>
        <v>99.99999919937356</v>
      </c>
    </row>
    <row r="155" spans="1:11" s="266" customFormat="1" ht="75">
      <c r="A155" s="345" t="s">
        <v>202</v>
      </c>
      <c r="B155" s="428" t="s">
        <v>84</v>
      </c>
      <c r="C155" s="391">
        <v>829300</v>
      </c>
      <c r="D155" s="391">
        <v>829019.27</v>
      </c>
      <c r="E155" s="332">
        <f>D155/C155*100</f>
        <v>99.9661485590257</v>
      </c>
      <c r="F155" s="396"/>
      <c r="G155" s="396"/>
      <c r="H155" s="289"/>
      <c r="I155" s="288">
        <f t="shared" si="23"/>
        <v>829300</v>
      </c>
      <c r="J155" s="288">
        <f t="shared" si="24"/>
        <v>829019.27</v>
      </c>
      <c r="K155" s="289">
        <f t="shared" si="25"/>
        <v>99.9661485590257</v>
      </c>
    </row>
    <row r="156" spans="1:11" s="266" customFormat="1" ht="75">
      <c r="A156" s="337" t="s">
        <v>62</v>
      </c>
      <c r="B156" s="429" t="s">
        <v>61</v>
      </c>
      <c r="C156" s="424">
        <v>47914800</v>
      </c>
      <c r="D156" s="424">
        <v>47821365.16</v>
      </c>
      <c r="E156" s="431">
        <f>D156/C156*100</f>
        <v>99.80499795470293</v>
      </c>
      <c r="F156" s="425"/>
      <c r="G156" s="425"/>
      <c r="H156" s="289"/>
      <c r="I156" s="316">
        <f t="shared" si="23"/>
        <v>47914800</v>
      </c>
      <c r="J156" s="288">
        <f t="shared" si="24"/>
        <v>47821365.16</v>
      </c>
      <c r="K156" s="314">
        <f t="shared" si="25"/>
        <v>99.80499795470293</v>
      </c>
    </row>
    <row r="157" spans="1:11" s="246" customFormat="1" ht="45.75" thickBot="1">
      <c r="A157" s="339" t="s">
        <v>45</v>
      </c>
      <c r="B157" s="302">
        <v>250306</v>
      </c>
      <c r="C157" s="443">
        <v>112897810</v>
      </c>
      <c r="D157" s="443">
        <v>109541702.3</v>
      </c>
      <c r="E157" s="332">
        <f>D157/C157*100</f>
        <v>97.02730486977559</v>
      </c>
      <c r="F157" s="444"/>
      <c r="G157" s="444"/>
      <c r="H157" s="332"/>
      <c r="I157" s="329">
        <f t="shared" si="23"/>
        <v>112897810</v>
      </c>
      <c r="J157" s="288">
        <f t="shared" si="24"/>
        <v>109541702.3</v>
      </c>
      <c r="K157" s="332">
        <f t="shared" si="25"/>
        <v>97.02730486977559</v>
      </c>
    </row>
    <row r="158" spans="1:11" s="246" customFormat="1" ht="75.75" hidden="1" thickBot="1">
      <c r="A158" s="445" t="s">
        <v>42</v>
      </c>
      <c r="B158" s="446">
        <v>250903</v>
      </c>
      <c r="C158" s="447"/>
      <c r="D158" s="447"/>
      <c r="E158" s="431" t="e">
        <f>D158/C158*100</f>
        <v>#DIV/0!</v>
      </c>
      <c r="F158" s="448"/>
      <c r="G158" s="448"/>
      <c r="H158" s="431"/>
      <c r="I158" s="449">
        <f t="shared" si="23"/>
        <v>0</v>
      </c>
      <c r="J158" s="316">
        <f t="shared" si="24"/>
        <v>0</v>
      </c>
      <c r="K158" s="431" t="e">
        <f t="shared" si="25"/>
        <v>#DIV/0!</v>
      </c>
    </row>
    <row r="159" spans="1:11" s="322" customFormat="1" ht="15" thickBot="1">
      <c r="A159" s="450" t="s">
        <v>0</v>
      </c>
      <c r="B159" s="451">
        <v>900204</v>
      </c>
      <c r="C159" s="452">
        <f>C124+C123+C158</f>
        <v>1902373864</v>
      </c>
      <c r="D159" s="452">
        <f>D124+D123+D158</f>
        <v>1869371142.5099998</v>
      </c>
      <c r="E159" s="453">
        <f>D159/C159*100</f>
        <v>98.2651821435032</v>
      </c>
      <c r="F159" s="452">
        <f>F124+F123</f>
        <v>1295693702</v>
      </c>
      <c r="G159" s="452">
        <f>G124+G123</f>
        <v>1300895498.1399999</v>
      </c>
      <c r="H159" s="453">
        <f>G159/F159*100</f>
        <v>100.40146804232903</v>
      </c>
      <c r="I159" s="454">
        <f t="shared" si="23"/>
        <v>3198067566</v>
      </c>
      <c r="J159" s="454">
        <f t="shared" si="24"/>
        <v>3170266640.6499996</v>
      </c>
      <c r="K159" s="453">
        <f t="shared" si="25"/>
        <v>99.13069612269723</v>
      </c>
    </row>
    <row r="160" spans="1:11" s="456" customFormat="1" ht="14.25">
      <c r="A160" s="455" t="s">
        <v>1</v>
      </c>
      <c r="B160" s="586"/>
      <c r="C160" s="587"/>
      <c r="D160" s="587"/>
      <c r="E160" s="587"/>
      <c r="F160" s="588"/>
      <c r="G160" s="588"/>
      <c r="H160" s="588"/>
      <c r="I160" s="588"/>
      <c r="J160" s="588"/>
      <c r="K160" s="589"/>
    </row>
    <row r="161" spans="1:11" s="456" customFormat="1" ht="75">
      <c r="A161" s="457" t="s">
        <v>42</v>
      </c>
      <c r="B161" s="302">
        <v>250903</v>
      </c>
      <c r="C161" s="458">
        <v>3195000</v>
      </c>
      <c r="D161" s="458"/>
      <c r="E161" s="459"/>
      <c r="F161" s="458"/>
      <c r="G161" s="458"/>
      <c r="H161" s="460"/>
      <c r="I161" s="461">
        <f>C161+F161</f>
        <v>3195000</v>
      </c>
      <c r="J161" s="461"/>
      <c r="K161" s="459"/>
    </row>
    <row r="162" spans="1:11" s="456" customFormat="1" ht="15.75" thickBot="1">
      <c r="A162" s="445" t="s">
        <v>638</v>
      </c>
      <c r="B162" s="446">
        <v>250904</v>
      </c>
      <c r="C162" s="462"/>
      <c r="D162" s="462"/>
      <c r="E162" s="463"/>
      <c r="F162" s="462"/>
      <c r="G162" s="462">
        <v>-233059.92</v>
      </c>
      <c r="H162" s="464"/>
      <c r="I162" s="465"/>
      <c r="J162" s="465">
        <f>G162</f>
        <v>-233059.92</v>
      </c>
      <c r="K162" s="464"/>
    </row>
    <row r="163" spans="1:11" s="456" customFormat="1" ht="29.25" thickBot="1">
      <c r="A163" s="466" t="s">
        <v>2</v>
      </c>
      <c r="B163" s="468"/>
      <c r="C163" s="452">
        <f>C159+C161</f>
        <v>1905568864</v>
      </c>
      <c r="D163" s="469">
        <f>D159+D161</f>
        <v>1869371142.5099998</v>
      </c>
      <c r="E163" s="470">
        <f>D163/C163*100</f>
        <v>98.10042438382325</v>
      </c>
      <c r="F163" s="469">
        <f>F159+F161</f>
        <v>1295693702</v>
      </c>
      <c r="G163" s="452">
        <f>G159+G162</f>
        <v>1300662438.2199998</v>
      </c>
      <c r="H163" s="471">
        <f>G163/F163*100</f>
        <v>100.38348077268031</v>
      </c>
      <c r="I163" s="454">
        <f aca="true" t="shared" si="27" ref="I163:J167">C163+F163</f>
        <v>3201262566</v>
      </c>
      <c r="J163" s="472">
        <f t="shared" si="27"/>
        <v>3170033580.7299995</v>
      </c>
      <c r="K163" s="453">
        <f>J163/I163*100</f>
        <v>99.02447910391113</v>
      </c>
    </row>
    <row r="164" spans="1:11" s="456" customFormat="1" ht="14.25">
      <c r="A164" s="473" t="s">
        <v>3</v>
      </c>
      <c r="B164" s="474">
        <v>200000</v>
      </c>
      <c r="C164" s="475">
        <f>C165</f>
        <v>2838800</v>
      </c>
      <c r="D164" s="475">
        <f>D165</f>
        <v>-62983351.14</v>
      </c>
      <c r="E164" s="476"/>
      <c r="F164" s="475"/>
      <c r="G164" s="475"/>
      <c r="H164" s="476"/>
      <c r="I164" s="477">
        <f t="shared" si="27"/>
        <v>2838800</v>
      </c>
      <c r="J164" s="477">
        <f t="shared" si="27"/>
        <v>-62983351.14</v>
      </c>
      <c r="K164" s="476"/>
    </row>
    <row r="165" spans="1:11" s="480" customFormat="1" ht="30">
      <c r="A165" s="478" t="s">
        <v>4</v>
      </c>
      <c r="B165" s="479">
        <v>208000</v>
      </c>
      <c r="C165" s="458">
        <f>C166-C167</f>
        <v>2838800</v>
      </c>
      <c r="D165" s="458">
        <f>D166-D167</f>
        <v>-62983351.14</v>
      </c>
      <c r="E165" s="459"/>
      <c r="F165" s="458"/>
      <c r="G165" s="458"/>
      <c r="H165" s="459"/>
      <c r="I165" s="461">
        <f t="shared" si="27"/>
        <v>2838800</v>
      </c>
      <c r="J165" s="461">
        <f t="shared" si="27"/>
        <v>-62983351.14</v>
      </c>
      <c r="K165" s="459"/>
    </row>
    <row r="166" spans="1:11" s="480" customFormat="1" ht="15">
      <c r="A166" s="478" t="s">
        <v>5</v>
      </c>
      <c r="B166" s="479">
        <v>208100</v>
      </c>
      <c r="C166" s="458">
        <v>2838800</v>
      </c>
      <c r="D166" s="458">
        <v>16206166.89</v>
      </c>
      <c r="E166" s="459"/>
      <c r="F166" s="458"/>
      <c r="G166" s="458"/>
      <c r="H166" s="459"/>
      <c r="I166" s="461">
        <f t="shared" si="27"/>
        <v>2838800</v>
      </c>
      <c r="J166" s="461">
        <f t="shared" si="27"/>
        <v>16206166.89</v>
      </c>
      <c r="K166" s="459"/>
    </row>
    <row r="167" spans="1:11" s="480" customFormat="1" ht="15">
      <c r="A167" s="478" t="s">
        <v>6</v>
      </c>
      <c r="B167" s="479">
        <v>208200</v>
      </c>
      <c r="C167" s="458"/>
      <c r="D167" s="458">
        <v>79189518.03</v>
      </c>
      <c r="E167" s="459"/>
      <c r="F167" s="458"/>
      <c r="G167" s="458"/>
      <c r="H167" s="459"/>
      <c r="I167" s="461">
        <f t="shared" si="27"/>
        <v>0</v>
      </c>
      <c r="J167" s="461">
        <f t="shared" si="27"/>
        <v>79189518.03</v>
      </c>
      <c r="K167" s="459"/>
    </row>
    <row r="168" spans="1:11" s="456" customFormat="1" ht="14.25">
      <c r="A168" s="481"/>
      <c r="B168" s="482"/>
      <c r="C168" s="483"/>
      <c r="D168" s="483"/>
      <c r="E168" s="484"/>
      <c r="F168" s="483"/>
      <c r="G168" s="483"/>
      <c r="H168" s="484"/>
      <c r="I168" s="485"/>
      <c r="J168" s="485"/>
      <c r="K168" s="484"/>
    </row>
    <row r="169" spans="1:11" s="456" customFormat="1" ht="14.25">
      <c r="A169" s="481"/>
      <c r="B169" s="482"/>
      <c r="C169" s="483">
        <f>C163-C88</f>
        <v>0</v>
      </c>
      <c r="D169" s="483"/>
      <c r="E169" s="483"/>
      <c r="F169" s="483">
        <f aca="true" t="shared" si="28" ref="F169:K169">F163-F88</f>
        <v>0</v>
      </c>
      <c r="G169" s="483">
        <f t="shared" si="28"/>
        <v>372027.3499996662</v>
      </c>
      <c r="H169" s="483">
        <f t="shared" si="28"/>
        <v>0.028712600009214384</v>
      </c>
      <c r="I169" s="483">
        <f t="shared" si="28"/>
        <v>0</v>
      </c>
      <c r="J169" s="483">
        <f t="shared" si="28"/>
        <v>-55664702.42000008</v>
      </c>
      <c r="K169" s="483">
        <f t="shared" si="28"/>
        <v>-1.7388358896644291</v>
      </c>
    </row>
    <row r="170" spans="1:11" s="456" customFormat="1" ht="14.25">
      <c r="A170" s="590"/>
      <c r="B170" s="590"/>
      <c r="C170" s="590"/>
      <c r="D170" s="590"/>
      <c r="E170" s="590"/>
      <c r="F170" s="590"/>
      <c r="G170" s="590"/>
      <c r="H170" s="590"/>
      <c r="I170" s="590"/>
      <c r="J170" s="590"/>
      <c r="K170" s="590"/>
    </row>
    <row r="171" spans="1:11" s="456" customFormat="1" ht="14.25">
      <c r="A171" s="481"/>
      <c r="B171" s="482"/>
      <c r="C171" s="483"/>
      <c r="D171" s="483"/>
      <c r="E171" s="484"/>
      <c r="F171" s="483"/>
      <c r="G171" s="483"/>
      <c r="H171" s="484"/>
      <c r="I171" s="486"/>
      <c r="J171" s="485"/>
      <c r="K171" s="484"/>
    </row>
    <row r="172" spans="1:11" s="456" customFormat="1" ht="14.25">
      <c r="A172" s="481"/>
      <c r="B172" s="482"/>
      <c r="C172" s="483"/>
      <c r="D172" s="483"/>
      <c r="E172" s="484"/>
      <c r="F172" s="483"/>
      <c r="G172" s="483"/>
      <c r="H172" s="484"/>
      <c r="I172" s="484"/>
      <c r="J172" s="485"/>
      <c r="K172" s="484"/>
    </row>
    <row r="173" spans="1:11" s="456" customFormat="1" ht="14.25">
      <c r="A173" s="481"/>
      <c r="B173" s="482"/>
      <c r="C173" s="483"/>
      <c r="D173" s="483"/>
      <c r="E173" s="484"/>
      <c r="F173" s="483"/>
      <c r="G173" s="483"/>
      <c r="H173" s="484"/>
      <c r="I173" s="485"/>
      <c r="J173" s="485"/>
      <c r="K173" s="484"/>
    </row>
    <row r="174" spans="1:11" s="492" customFormat="1" ht="14.25">
      <c r="A174" s="487"/>
      <c r="B174" s="488"/>
      <c r="C174" s="489">
        <f>C88</f>
        <v>1905568864</v>
      </c>
      <c r="D174" s="489">
        <f>D159-D88</f>
        <v>-56036729.76999998</v>
      </c>
      <c r="E174" s="490"/>
      <c r="F174" s="489"/>
      <c r="G174" s="489"/>
      <c r="H174" s="490"/>
      <c r="I174" s="491"/>
      <c r="J174" s="491"/>
      <c r="K174" s="490"/>
    </row>
    <row r="175" spans="2:11" s="493" customFormat="1" ht="14.25">
      <c r="B175" s="494"/>
      <c r="C175" s="495">
        <f>C174-C159</f>
        <v>3195000</v>
      </c>
      <c r="D175" s="495">
        <f aca="true" t="shared" si="29" ref="D175:K175">D159-D88</f>
        <v>-56036729.76999998</v>
      </c>
      <c r="E175" s="495">
        <f t="shared" si="29"/>
        <v>-2.775924722525005</v>
      </c>
      <c r="F175" s="495">
        <f t="shared" si="29"/>
        <v>0</v>
      </c>
      <c r="G175" s="495">
        <f t="shared" si="29"/>
        <v>605087.2699997425</v>
      </c>
      <c r="H175" s="495">
        <f t="shared" si="29"/>
        <v>0.04669986965792816</v>
      </c>
      <c r="I175" s="495">
        <f t="shared" si="29"/>
        <v>-3195000</v>
      </c>
      <c r="J175" s="495">
        <f t="shared" si="29"/>
        <v>-55431642.5</v>
      </c>
      <c r="K175" s="495">
        <f t="shared" si="29"/>
        <v>-1.632618870878332</v>
      </c>
    </row>
    <row r="176" spans="2:11" s="493" customFormat="1" ht="14.25">
      <c r="B176" s="494" t="s">
        <v>7</v>
      </c>
      <c r="C176" s="496">
        <v>1068529106</v>
      </c>
      <c r="D176" s="496">
        <v>536949130</v>
      </c>
      <c r="E176" s="496">
        <v>50.25124041871444</v>
      </c>
      <c r="F176" s="496">
        <v>160890300</v>
      </c>
      <c r="G176" s="496">
        <v>89327666</v>
      </c>
      <c r="H176" s="496">
        <v>55.52085240688842</v>
      </c>
      <c r="I176" s="496">
        <v>1229419406</v>
      </c>
      <c r="J176" s="496">
        <v>626276796</v>
      </c>
      <c r="K176" s="496">
        <v>50.94085817610724</v>
      </c>
    </row>
    <row r="177" spans="2:11" s="493" customFormat="1" ht="14.25">
      <c r="B177" s="494"/>
      <c r="C177" s="495"/>
      <c r="D177" s="495"/>
      <c r="E177" s="495"/>
      <c r="F177" s="495">
        <f>F159-171807600</f>
        <v>1123886102</v>
      </c>
      <c r="G177" s="495"/>
      <c r="H177" s="495"/>
      <c r="I177" s="495"/>
      <c r="J177" s="495"/>
      <c r="K177" s="495"/>
    </row>
    <row r="178" spans="2:11" s="493" customFormat="1" ht="14.25">
      <c r="B178" s="494"/>
      <c r="C178" s="495"/>
      <c r="D178" s="495"/>
      <c r="E178" s="495"/>
      <c r="F178" s="495"/>
      <c r="G178" s="495"/>
      <c r="H178" s="495"/>
      <c r="I178" s="495"/>
      <c r="J178" s="495"/>
      <c r="K178" s="495"/>
    </row>
    <row r="179" spans="2:11" s="493" customFormat="1" ht="14.25">
      <c r="B179" s="494" t="s">
        <v>8</v>
      </c>
      <c r="C179" s="495">
        <f aca="true" t="shared" si="30" ref="C179:K179">C159-C176</f>
        <v>833844758</v>
      </c>
      <c r="D179" s="495">
        <f t="shared" si="30"/>
        <v>1332422012.5099998</v>
      </c>
      <c r="E179" s="495">
        <f t="shared" si="30"/>
        <v>48.01394172478876</v>
      </c>
      <c r="F179" s="495">
        <f t="shared" si="30"/>
        <v>1134803402</v>
      </c>
      <c r="G179" s="495">
        <f t="shared" si="30"/>
        <v>1211567832.1399999</v>
      </c>
      <c r="H179" s="495">
        <f t="shared" si="30"/>
        <v>44.880615635440606</v>
      </c>
      <c r="I179" s="495">
        <f t="shared" si="30"/>
        <v>1968648160</v>
      </c>
      <c r="J179" s="495">
        <f t="shared" si="30"/>
        <v>2543989844.6499996</v>
      </c>
      <c r="K179" s="495">
        <f t="shared" si="30"/>
        <v>48.18983794658999</v>
      </c>
    </row>
    <row r="180" spans="2:11" s="493" customFormat="1" ht="14.25">
      <c r="B180" s="494"/>
      <c r="C180" s="495"/>
      <c r="D180" s="495"/>
      <c r="E180" s="495"/>
      <c r="F180" s="495"/>
      <c r="G180" s="495"/>
      <c r="H180" s="495"/>
      <c r="I180" s="495"/>
      <c r="J180" s="495"/>
      <c r="K180" s="495"/>
    </row>
    <row r="181" spans="2:11" s="493" customFormat="1" ht="14.25">
      <c r="B181" s="494"/>
      <c r="C181" s="495"/>
      <c r="D181" s="495"/>
      <c r="E181" s="495"/>
      <c r="F181" s="495"/>
      <c r="G181" s="495"/>
      <c r="H181" s="495"/>
      <c r="I181" s="495"/>
      <c r="J181" s="495"/>
      <c r="K181" s="495"/>
    </row>
    <row r="182" spans="2:11" s="493" customFormat="1" ht="14.25">
      <c r="B182" s="494"/>
      <c r="C182" s="497">
        <f>D97+D98+D99+D101+D103+D100</f>
        <v>832315265.5899999</v>
      </c>
      <c r="D182" s="497">
        <f>J48+J50+J52+J53+J55+J60+J61+J62+J66+J70+J71+J72+J78</f>
        <v>787717258.4399999</v>
      </c>
      <c r="E182" s="495"/>
      <c r="F182" s="495"/>
      <c r="G182" s="495"/>
      <c r="H182" s="495"/>
      <c r="I182" s="495"/>
      <c r="J182" s="495"/>
      <c r="K182" s="495"/>
    </row>
    <row r="183" spans="2:11" s="493" customFormat="1" ht="14.25">
      <c r="B183" s="494"/>
      <c r="C183" s="498">
        <f>C182/D123</f>
        <v>0.8986632111184142</v>
      </c>
      <c r="D183" s="495"/>
      <c r="E183" s="495"/>
      <c r="F183" s="495"/>
      <c r="G183" s="495"/>
      <c r="H183" s="495"/>
      <c r="I183" s="495"/>
      <c r="J183" s="495"/>
      <c r="K183" s="495"/>
    </row>
    <row r="184" spans="2:11" s="493" customFormat="1" ht="14.25">
      <c r="B184" s="494"/>
      <c r="C184" s="495"/>
      <c r="D184" s="495"/>
      <c r="E184" s="495"/>
      <c r="F184" s="495"/>
      <c r="G184" s="495"/>
      <c r="H184" s="495"/>
      <c r="I184" s="495"/>
      <c r="J184" s="495"/>
      <c r="K184" s="495"/>
    </row>
    <row r="185" spans="2:11" s="493" customFormat="1" ht="14.25">
      <c r="B185" s="494"/>
      <c r="C185" s="498">
        <f>D103/D123</f>
        <v>0.04451074374195763</v>
      </c>
      <c r="D185" s="495"/>
      <c r="E185" s="495"/>
      <c r="F185" s="495"/>
      <c r="G185" s="495"/>
      <c r="H185" s="495"/>
      <c r="I185" s="495"/>
      <c r="J185" s="495"/>
      <c r="K185" s="495"/>
    </row>
    <row r="186" spans="2:11" s="493" customFormat="1" ht="14.25">
      <c r="B186" s="494"/>
      <c r="C186" s="495"/>
      <c r="D186" s="495"/>
      <c r="E186" s="495"/>
      <c r="F186" s="495"/>
      <c r="G186" s="495"/>
      <c r="H186" s="495"/>
      <c r="I186" s="495"/>
      <c r="J186" s="495"/>
      <c r="K186" s="495"/>
    </row>
    <row r="187" spans="2:11" s="493" customFormat="1" ht="14.25">
      <c r="B187" s="494"/>
      <c r="C187" s="495"/>
      <c r="D187" s="495"/>
      <c r="E187" s="495"/>
      <c r="F187" s="495"/>
      <c r="G187" s="495"/>
      <c r="H187" s="495"/>
      <c r="I187" s="495"/>
      <c r="J187" s="495"/>
      <c r="K187" s="495"/>
    </row>
    <row r="188" spans="2:11" s="493" customFormat="1" ht="14.25">
      <c r="B188" s="494"/>
      <c r="C188" s="495"/>
      <c r="D188" s="495"/>
      <c r="E188" s="495"/>
      <c r="F188" s="495"/>
      <c r="G188" s="495"/>
      <c r="H188" s="495"/>
      <c r="I188" s="495"/>
      <c r="J188" s="495"/>
      <c r="K188" s="495"/>
    </row>
    <row r="189" spans="2:11" s="493" customFormat="1" ht="14.25">
      <c r="B189" s="494"/>
      <c r="C189" s="495"/>
      <c r="D189" s="495"/>
      <c r="E189" s="495"/>
      <c r="F189" s="495"/>
      <c r="G189" s="495"/>
      <c r="H189" s="495"/>
      <c r="I189" s="495"/>
      <c r="J189" s="495"/>
      <c r="K189" s="495"/>
    </row>
    <row r="190" spans="2:11" s="493" customFormat="1" ht="14.25">
      <c r="B190" s="494"/>
      <c r="C190" s="495"/>
      <c r="D190" s="495"/>
      <c r="E190" s="495"/>
      <c r="F190" s="495"/>
      <c r="G190" s="495"/>
      <c r="H190" s="495"/>
      <c r="I190" s="495"/>
      <c r="J190" s="495"/>
      <c r="K190" s="495"/>
    </row>
    <row r="191" spans="2:11" s="493" customFormat="1" ht="14.25">
      <c r="B191" s="494"/>
      <c r="C191" s="495"/>
      <c r="D191" s="495"/>
      <c r="E191" s="495"/>
      <c r="F191" s="495"/>
      <c r="G191" s="495"/>
      <c r="H191" s="495"/>
      <c r="I191" s="495"/>
      <c r="J191" s="495"/>
      <c r="K191" s="495"/>
    </row>
    <row r="192" spans="2:11" s="493" customFormat="1" ht="14.25">
      <c r="B192" s="494"/>
      <c r="C192" s="495"/>
      <c r="D192" s="495"/>
      <c r="E192" s="495"/>
      <c r="F192" s="495"/>
      <c r="G192" s="495"/>
      <c r="H192" s="495"/>
      <c r="I192" s="495"/>
      <c r="J192" s="495"/>
      <c r="K192" s="495"/>
    </row>
    <row r="193" spans="2:11" s="493" customFormat="1" ht="14.25">
      <c r="B193" s="494"/>
      <c r="C193" s="495"/>
      <c r="D193" s="495"/>
      <c r="E193" s="495"/>
      <c r="F193" s="495"/>
      <c r="G193" s="495"/>
      <c r="H193" s="495"/>
      <c r="I193" s="495"/>
      <c r="J193" s="495"/>
      <c r="K193" s="495"/>
    </row>
    <row r="194" spans="2:11" s="493" customFormat="1" ht="14.25">
      <c r="B194" s="494"/>
      <c r="C194" s="495"/>
      <c r="D194" s="495"/>
      <c r="E194" s="495"/>
      <c r="F194" s="495"/>
      <c r="G194" s="495"/>
      <c r="H194" s="495"/>
      <c r="I194" s="495"/>
      <c r="J194" s="495"/>
      <c r="K194" s="495"/>
    </row>
    <row r="195" spans="2:11" s="493" customFormat="1" ht="14.25">
      <c r="B195" s="494"/>
      <c r="C195" s="495"/>
      <c r="D195" s="495"/>
      <c r="E195" s="495"/>
      <c r="F195" s="495"/>
      <c r="G195" s="495"/>
      <c r="H195" s="495"/>
      <c r="I195" s="495"/>
      <c r="J195" s="495"/>
      <c r="K195" s="495"/>
    </row>
    <row r="196" spans="2:11" s="493" customFormat="1" ht="14.25">
      <c r="B196" s="494"/>
      <c r="C196" s="495"/>
      <c r="D196" s="495"/>
      <c r="E196" s="495"/>
      <c r="F196" s="495"/>
      <c r="G196" s="495"/>
      <c r="H196" s="495"/>
      <c r="I196" s="495"/>
      <c r="J196" s="495"/>
      <c r="K196" s="495"/>
    </row>
    <row r="197" spans="2:11" s="493" customFormat="1" ht="14.25">
      <c r="B197" s="494"/>
      <c r="C197" s="495"/>
      <c r="D197" s="495"/>
      <c r="E197" s="495"/>
      <c r="F197" s="495"/>
      <c r="G197" s="495"/>
      <c r="H197" s="495"/>
      <c r="I197" s="495"/>
      <c r="J197" s="495"/>
      <c r="K197" s="495"/>
    </row>
    <row r="198" spans="2:11" s="493" customFormat="1" ht="14.25">
      <c r="B198" s="494"/>
      <c r="C198" s="495"/>
      <c r="D198" s="495"/>
      <c r="E198" s="495"/>
      <c r="F198" s="495"/>
      <c r="G198" s="495"/>
      <c r="H198" s="495"/>
      <c r="I198" s="495"/>
      <c r="J198" s="495"/>
      <c r="K198" s="495"/>
    </row>
    <row r="199" spans="2:11" s="493" customFormat="1" ht="14.25">
      <c r="B199" s="494"/>
      <c r="C199" s="495"/>
      <c r="D199" s="495"/>
      <c r="E199" s="495"/>
      <c r="F199" s="495"/>
      <c r="G199" s="495"/>
      <c r="H199" s="495"/>
      <c r="I199" s="495"/>
      <c r="J199" s="495"/>
      <c r="K199" s="495"/>
    </row>
    <row r="200" spans="2:11" s="493" customFormat="1" ht="14.25">
      <c r="B200" s="494"/>
      <c r="C200" s="495"/>
      <c r="D200" s="495"/>
      <c r="E200" s="495"/>
      <c r="F200" s="495"/>
      <c r="G200" s="495"/>
      <c r="H200" s="495"/>
      <c r="I200" s="495"/>
      <c r="J200" s="495"/>
      <c r="K200" s="495"/>
    </row>
    <row r="201" spans="2:11" s="493" customFormat="1" ht="14.25">
      <c r="B201" s="494"/>
      <c r="C201" s="495"/>
      <c r="D201" s="495"/>
      <c r="E201" s="495"/>
      <c r="F201" s="495"/>
      <c r="G201" s="495"/>
      <c r="H201" s="495"/>
      <c r="I201" s="495"/>
      <c r="J201" s="495"/>
      <c r="K201" s="495"/>
    </row>
    <row r="202" spans="2:11" s="493" customFormat="1" ht="14.25">
      <c r="B202" s="494"/>
      <c r="C202" s="495"/>
      <c r="D202" s="495"/>
      <c r="E202" s="495"/>
      <c r="F202" s="495"/>
      <c r="G202" s="495"/>
      <c r="H202" s="495"/>
      <c r="I202" s="495"/>
      <c r="J202" s="495"/>
      <c r="K202" s="495"/>
    </row>
    <row r="203" spans="2:11" s="493" customFormat="1" ht="14.25">
      <c r="B203" s="494"/>
      <c r="C203" s="495"/>
      <c r="D203" s="495"/>
      <c r="E203" s="495"/>
      <c r="F203" s="495"/>
      <c r="G203" s="495"/>
      <c r="H203" s="495"/>
      <c r="I203" s="495"/>
      <c r="J203" s="495"/>
      <c r="K203" s="495"/>
    </row>
    <row r="204" spans="2:11" s="493" customFormat="1" ht="14.25">
      <c r="B204" s="494"/>
      <c r="C204" s="495"/>
      <c r="D204" s="495"/>
      <c r="E204" s="495"/>
      <c r="F204" s="495"/>
      <c r="G204" s="495"/>
      <c r="H204" s="495"/>
      <c r="I204" s="495"/>
      <c r="J204" s="495"/>
      <c r="K204" s="495"/>
    </row>
    <row r="205" spans="2:11" s="493" customFormat="1" ht="14.25">
      <c r="B205" s="494"/>
      <c r="C205" s="495"/>
      <c r="D205" s="495"/>
      <c r="E205" s="495"/>
      <c r="F205" s="495"/>
      <c r="G205" s="495"/>
      <c r="H205" s="495"/>
      <c r="I205" s="495"/>
      <c r="J205" s="495"/>
      <c r="K205" s="495"/>
    </row>
    <row r="206" spans="2:11" s="493" customFormat="1" ht="14.25">
      <c r="B206" s="494"/>
      <c r="C206" s="495"/>
      <c r="D206" s="495"/>
      <c r="E206" s="495"/>
      <c r="F206" s="495"/>
      <c r="G206" s="495"/>
      <c r="H206" s="495"/>
      <c r="I206" s="495"/>
      <c r="J206" s="495"/>
      <c r="K206" s="495"/>
    </row>
    <row r="207" spans="2:11" s="493" customFormat="1" ht="14.25">
      <c r="B207" s="494"/>
      <c r="C207" s="495"/>
      <c r="D207" s="495"/>
      <c r="E207" s="495"/>
      <c r="F207" s="495"/>
      <c r="G207" s="495"/>
      <c r="H207" s="495"/>
      <c r="I207" s="495"/>
      <c r="J207" s="495"/>
      <c r="K207" s="495"/>
    </row>
    <row r="208" spans="2:11" s="493" customFormat="1" ht="14.25">
      <c r="B208" s="494"/>
      <c r="C208" s="495"/>
      <c r="D208" s="495"/>
      <c r="E208" s="495"/>
      <c r="F208" s="495"/>
      <c r="G208" s="495"/>
      <c r="H208" s="495"/>
      <c r="I208" s="495"/>
      <c r="J208" s="495"/>
      <c r="K208" s="495"/>
    </row>
    <row r="209" spans="2:11" s="493" customFormat="1" ht="14.25">
      <c r="B209" s="494"/>
      <c r="C209" s="495"/>
      <c r="D209" s="495"/>
      <c r="E209" s="495"/>
      <c r="F209" s="495"/>
      <c r="G209" s="495"/>
      <c r="H209" s="495"/>
      <c r="I209" s="495"/>
      <c r="J209" s="495"/>
      <c r="K209" s="495"/>
    </row>
    <row r="210" spans="2:11" s="493" customFormat="1" ht="14.25">
      <c r="B210" s="494"/>
      <c r="C210" s="495"/>
      <c r="D210" s="495"/>
      <c r="E210" s="495"/>
      <c r="F210" s="495"/>
      <c r="G210" s="495"/>
      <c r="H210" s="495"/>
      <c r="I210" s="495"/>
      <c r="J210" s="495"/>
      <c r="K210" s="495"/>
    </row>
    <row r="211" spans="2:11" s="493" customFormat="1" ht="14.25">
      <c r="B211" s="494"/>
      <c r="C211" s="495"/>
      <c r="D211" s="495"/>
      <c r="E211" s="495"/>
      <c r="F211" s="495"/>
      <c r="G211" s="495"/>
      <c r="H211" s="495"/>
      <c r="I211" s="495"/>
      <c r="J211" s="495"/>
      <c r="K211" s="495"/>
    </row>
    <row r="212" spans="2:11" s="493" customFormat="1" ht="14.25">
      <c r="B212" s="494"/>
      <c r="C212" s="495"/>
      <c r="D212" s="495"/>
      <c r="E212" s="495"/>
      <c r="F212" s="495"/>
      <c r="G212" s="495"/>
      <c r="H212" s="495"/>
      <c r="I212" s="495"/>
      <c r="J212" s="495"/>
      <c r="K212" s="495"/>
    </row>
    <row r="213" spans="2:11" s="493" customFormat="1" ht="14.25">
      <c r="B213" s="494"/>
      <c r="C213" s="495"/>
      <c r="D213" s="495"/>
      <c r="E213" s="495"/>
      <c r="F213" s="495"/>
      <c r="G213" s="495"/>
      <c r="H213" s="495"/>
      <c r="I213" s="495"/>
      <c r="J213" s="495"/>
      <c r="K213" s="495"/>
    </row>
    <row r="214" spans="2:11" s="493" customFormat="1" ht="14.25">
      <c r="B214" s="494"/>
      <c r="C214" s="495"/>
      <c r="D214" s="495"/>
      <c r="E214" s="495"/>
      <c r="F214" s="495"/>
      <c r="G214" s="495"/>
      <c r="H214" s="495"/>
      <c r="I214" s="495"/>
      <c r="J214" s="495"/>
      <c r="K214" s="495"/>
    </row>
    <row r="215" spans="2:11" s="493" customFormat="1" ht="14.25">
      <c r="B215" s="494"/>
      <c r="C215" s="495"/>
      <c r="D215" s="495"/>
      <c r="E215" s="495"/>
      <c r="F215" s="495"/>
      <c r="G215" s="495"/>
      <c r="H215" s="495"/>
      <c r="I215" s="495"/>
      <c r="J215" s="495"/>
      <c r="K215" s="495"/>
    </row>
    <row r="216" spans="2:11" s="493" customFormat="1" ht="14.25">
      <c r="B216" s="494"/>
      <c r="C216" s="495"/>
      <c r="D216" s="495"/>
      <c r="E216" s="495"/>
      <c r="F216" s="495"/>
      <c r="G216" s="495"/>
      <c r="H216" s="495"/>
      <c r="I216" s="495"/>
      <c r="J216" s="495"/>
      <c r="K216" s="495"/>
    </row>
    <row r="217" spans="2:11" s="493" customFormat="1" ht="14.25">
      <c r="B217" s="494"/>
      <c r="C217" s="495"/>
      <c r="D217" s="495"/>
      <c r="E217" s="495"/>
      <c r="F217" s="495"/>
      <c r="G217" s="495"/>
      <c r="H217" s="495"/>
      <c r="I217" s="495"/>
      <c r="J217" s="495"/>
      <c r="K217" s="495"/>
    </row>
    <row r="218" spans="2:11" s="493" customFormat="1" ht="14.25">
      <c r="B218" s="494"/>
      <c r="C218" s="495"/>
      <c r="D218" s="495"/>
      <c r="E218" s="495"/>
      <c r="F218" s="495"/>
      <c r="G218" s="495"/>
      <c r="H218" s="495"/>
      <c r="I218" s="495"/>
      <c r="J218" s="495"/>
      <c r="K218" s="495"/>
    </row>
    <row r="219" spans="2:11" s="493" customFormat="1" ht="14.25">
      <c r="B219" s="494"/>
      <c r="C219" s="495"/>
      <c r="D219" s="495"/>
      <c r="E219" s="495"/>
      <c r="F219" s="495"/>
      <c r="G219" s="495"/>
      <c r="H219" s="495"/>
      <c r="I219" s="495"/>
      <c r="J219" s="495"/>
      <c r="K219" s="495"/>
    </row>
    <row r="220" spans="2:11" s="493" customFormat="1" ht="14.25">
      <c r="B220" s="494"/>
      <c r="C220" s="495"/>
      <c r="D220" s="495"/>
      <c r="E220" s="495"/>
      <c r="F220" s="495"/>
      <c r="G220" s="495"/>
      <c r="H220" s="495"/>
      <c r="I220" s="495"/>
      <c r="J220" s="495"/>
      <c r="K220" s="495"/>
    </row>
    <row r="221" spans="2:11" s="493" customFormat="1" ht="14.25">
      <c r="B221" s="494"/>
      <c r="C221" s="495"/>
      <c r="D221" s="495"/>
      <c r="E221" s="495"/>
      <c r="F221" s="495"/>
      <c r="G221" s="495"/>
      <c r="H221" s="495"/>
      <c r="I221" s="495"/>
      <c r="J221" s="495"/>
      <c r="K221" s="495"/>
    </row>
    <row r="222" spans="2:11" s="493" customFormat="1" ht="14.25">
      <c r="B222" s="494"/>
      <c r="C222" s="495"/>
      <c r="D222" s="495"/>
      <c r="E222" s="495"/>
      <c r="F222" s="495"/>
      <c r="G222" s="495"/>
      <c r="H222" s="495"/>
      <c r="I222" s="495"/>
      <c r="J222" s="495"/>
      <c r="K222" s="495"/>
    </row>
    <row r="223" spans="2:11" s="493" customFormat="1" ht="14.25">
      <c r="B223" s="494"/>
      <c r="C223" s="495"/>
      <c r="D223" s="495"/>
      <c r="E223" s="495"/>
      <c r="F223" s="495"/>
      <c r="G223" s="495"/>
      <c r="H223" s="495"/>
      <c r="I223" s="495"/>
      <c r="J223" s="495"/>
      <c r="K223" s="495"/>
    </row>
    <row r="224" spans="2:11" s="493" customFormat="1" ht="14.25">
      <c r="B224" s="494"/>
      <c r="C224" s="495"/>
      <c r="D224" s="495"/>
      <c r="E224" s="495"/>
      <c r="F224" s="495"/>
      <c r="G224" s="495"/>
      <c r="H224" s="495"/>
      <c r="I224" s="495"/>
      <c r="J224" s="495"/>
      <c r="K224" s="495"/>
    </row>
    <row r="225" spans="2:11" s="493" customFormat="1" ht="14.25">
      <c r="B225" s="494"/>
      <c r="C225" s="495"/>
      <c r="D225" s="495"/>
      <c r="E225" s="495"/>
      <c r="F225" s="495"/>
      <c r="G225" s="495"/>
      <c r="H225" s="495"/>
      <c r="I225" s="495"/>
      <c r="J225" s="495"/>
      <c r="K225" s="495"/>
    </row>
    <row r="226" spans="2:11" s="493" customFormat="1" ht="14.25">
      <c r="B226" s="494"/>
      <c r="C226" s="495"/>
      <c r="D226" s="495"/>
      <c r="E226" s="495"/>
      <c r="F226" s="495"/>
      <c r="G226" s="495"/>
      <c r="H226" s="495"/>
      <c r="I226" s="495"/>
      <c r="J226" s="495"/>
      <c r="K226" s="495"/>
    </row>
    <row r="227" spans="2:11" s="493" customFormat="1" ht="14.25"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</row>
    <row r="228" spans="2:11" s="493" customFormat="1" ht="14.25">
      <c r="B228" s="494"/>
      <c r="C228" s="499"/>
      <c r="D228" s="499"/>
      <c r="E228" s="500"/>
      <c r="F228" s="499"/>
      <c r="G228" s="499"/>
      <c r="H228" s="500"/>
      <c r="I228" s="499"/>
      <c r="J228" s="499"/>
      <c r="K228" s="500"/>
    </row>
    <row r="229" spans="2:11" s="493" customFormat="1" ht="14.25">
      <c r="B229" s="494"/>
      <c r="C229" s="499"/>
      <c r="D229" s="499"/>
      <c r="E229" s="500"/>
      <c r="F229" s="499"/>
      <c r="G229" s="499"/>
      <c r="H229" s="500"/>
      <c r="I229" s="499"/>
      <c r="J229" s="499"/>
      <c r="K229" s="500"/>
    </row>
    <row r="230" spans="2:11" s="493" customFormat="1" ht="14.25">
      <c r="B230" s="494"/>
      <c r="C230" s="499"/>
      <c r="D230" s="499"/>
      <c r="E230" s="500"/>
      <c r="F230" s="499"/>
      <c r="G230" s="499"/>
      <c r="H230" s="500"/>
      <c r="I230" s="499"/>
      <c r="J230" s="499"/>
      <c r="K230" s="500"/>
    </row>
    <row r="231" spans="2:11" s="493" customFormat="1" ht="14.25">
      <c r="B231" s="494"/>
      <c r="C231" s="499"/>
      <c r="D231" s="499"/>
      <c r="E231" s="500"/>
      <c r="F231" s="499"/>
      <c r="G231" s="499"/>
      <c r="H231" s="500"/>
      <c r="I231" s="499"/>
      <c r="J231" s="499"/>
      <c r="K231" s="500"/>
    </row>
    <row r="232" spans="2:11" s="493" customFormat="1" ht="14.25">
      <c r="B232" s="494"/>
      <c r="C232" s="499"/>
      <c r="D232" s="499"/>
      <c r="E232" s="500"/>
      <c r="F232" s="499"/>
      <c r="G232" s="499"/>
      <c r="H232" s="500"/>
      <c r="I232" s="499"/>
      <c r="J232" s="499"/>
      <c r="K232" s="500"/>
    </row>
    <row r="233" spans="2:11" s="493" customFormat="1" ht="14.25">
      <c r="B233" s="494"/>
      <c r="C233" s="499"/>
      <c r="D233" s="499"/>
      <c r="E233" s="500"/>
      <c r="F233" s="499"/>
      <c r="G233" s="499"/>
      <c r="H233" s="500"/>
      <c r="I233" s="499"/>
      <c r="J233" s="499"/>
      <c r="K233" s="500"/>
    </row>
    <row r="234" spans="2:11" s="493" customFormat="1" ht="14.25">
      <c r="B234" s="494"/>
      <c r="C234" s="499"/>
      <c r="D234" s="499"/>
      <c r="E234" s="500"/>
      <c r="F234" s="499"/>
      <c r="G234" s="499"/>
      <c r="H234" s="500"/>
      <c r="I234" s="499"/>
      <c r="J234" s="499"/>
      <c r="K234" s="500"/>
    </row>
    <row r="235" spans="2:11" s="493" customFormat="1" ht="14.25">
      <c r="B235" s="494"/>
      <c r="C235" s="499"/>
      <c r="D235" s="499"/>
      <c r="E235" s="500"/>
      <c r="F235" s="499"/>
      <c r="G235" s="499"/>
      <c r="H235" s="500"/>
      <c r="I235" s="499"/>
      <c r="J235" s="499"/>
      <c r="K235" s="500"/>
    </row>
    <row r="236" spans="2:11" s="493" customFormat="1" ht="14.25">
      <c r="B236" s="494"/>
      <c r="C236" s="499"/>
      <c r="D236" s="499"/>
      <c r="E236" s="500"/>
      <c r="F236" s="499"/>
      <c r="G236" s="499"/>
      <c r="H236" s="500"/>
      <c r="I236" s="499"/>
      <c r="J236" s="499"/>
      <c r="K236" s="500"/>
    </row>
    <row r="237" spans="2:11" s="493" customFormat="1" ht="14.25">
      <c r="B237" s="494"/>
      <c r="C237" s="499"/>
      <c r="D237" s="499"/>
      <c r="E237" s="500"/>
      <c r="F237" s="499"/>
      <c r="G237" s="499"/>
      <c r="H237" s="500"/>
      <c r="I237" s="499"/>
      <c r="J237" s="499"/>
      <c r="K237" s="500"/>
    </row>
    <row r="238" spans="2:11" s="493" customFormat="1" ht="14.25">
      <c r="B238" s="494"/>
      <c r="C238" s="499"/>
      <c r="D238" s="499"/>
      <c r="E238" s="500"/>
      <c r="F238" s="499"/>
      <c r="G238" s="499"/>
      <c r="H238" s="500"/>
      <c r="I238" s="499"/>
      <c r="J238" s="499"/>
      <c r="K238" s="500"/>
    </row>
    <row r="239" spans="2:11" s="493" customFormat="1" ht="14.25">
      <c r="B239" s="494"/>
      <c r="C239" s="499"/>
      <c r="D239" s="499"/>
      <c r="E239" s="500"/>
      <c r="F239" s="499"/>
      <c r="G239" s="499"/>
      <c r="H239" s="500"/>
      <c r="I239" s="499"/>
      <c r="J239" s="499"/>
      <c r="K239" s="500"/>
    </row>
    <row r="240" spans="2:11" s="493" customFormat="1" ht="14.25">
      <c r="B240" s="494"/>
      <c r="C240" s="499"/>
      <c r="D240" s="499"/>
      <c r="E240" s="500"/>
      <c r="F240" s="499"/>
      <c r="G240" s="499"/>
      <c r="H240" s="500"/>
      <c r="I240" s="499"/>
      <c r="J240" s="499"/>
      <c r="K240" s="500"/>
    </row>
    <row r="241" spans="2:11" s="493" customFormat="1" ht="14.25">
      <c r="B241" s="494"/>
      <c r="C241" s="499"/>
      <c r="D241" s="499"/>
      <c r="E241" s="500"/>
      <c r="F241" s="499"/>
      <c r="G241" s="499"/>
      <c r="H241" s="500"/>
      <c r="I241" s="499"/>
      <c r="J241" s="499"/>
      <c r="K241" s="500"/>
    </row>
    <row r="242" spans="2:11" s="493" customFormat="1" ht="14.25">
      <c r="B242" s="494"/>
      <c r="C242" s="499"/>
      <c r="D242" s="499"/>
      <c r="E242" s="500"/>
      <c r="F242" s="499"/>
      <c r="G242" s="499"/>
      <c r="H242" s="500"/>
      <c r="I242" s="499"/>
      <c r="J242" s="499"/>
      <c r="K242" s="500"/>
    </row>
    <row r="243" spans="2:11" s="493" customFormat="1" ht="14.25">
      <c r="B243" s="494"/>
      <c r="C243" s="499"/>
      <c r="D243" s="499"/>
      <c r="E243" s="500"/>
      <c r="F243" s="499"/>
      <c r="G243" s="499"/>
      <c r="H243" s="500"/>
      <c r="I243" s="499"/>
      <c r="J243" s="499"/>
      <c r="K243" s="500"/>
    </row>
    <row r="244" spans="2:11" s="493" customFormat="1" ht="14.25">
      <c r="B244" s="494"/>
      <c r="C244" s="499"/>
      <c r="D244" s="499"/>
      <c r="E244" s="500"/>
      <c r="F244" s="499"/>
      <c r="G244" s="499"/>
      <c r="H244" s="500"/>
      <c r="I244" s="499"/>
      <c r="J244" s="499"/>
      <c r="K244" s="500"/>
    </row>
    <row r="245" spans="2:11" s="493" customFormat="1" ht="14.25">
      <c r="B245" s="494"/>
      <c r="C245" s="499"/>
      <c r="D245" s="499"/>
      <c r="E245" s="500"/>
      <c r="F245" s="499"/>
      <c r="G245" s="499"/>
      <c r="H245" s="500"/>
      <c r="I245" s="499"/>
      <c r="J245" s="499"/>
      <c r="K245" s="500"/>
    </row>
    <row r="246" spans="2:11" s="493" customFormat="1" ht="14.25">
      <c r="B246" s="494"/>
      <c r="C246" s="499"/>
      <c r="D246" s="499"/>
      <c r="E246" s="500"/>
      <c r="F246" s="499"/>
      <c r="G246" s="499"/>
      <c r="H246" s="500"/>
      <c r="I246" s="499"/>
      <c r="J246" s="499"/>
      <c r="K246" s="500"/>
    </row>
    <row r="247" spans="2:11" s="493" customFormat="1" ht="14.25">
      <c r="B247" s="494"/>
      <c r="C247" s="499"/>
      <c r="D247" s="499"/>
      <c r="E247" s="500"/>
      <c r="F247" s="499"/>
      <c r="G247" s="499"/>
      <c r="H247" s="500"/>
      <c r="I247" s="499"/>
      <c r="J247" s="499"/>
      <c r="K247" s="500"/>
    </row>
    <row r="248" spans="2:11" s="493" customFormat="1" ht="14.25">
      <c r="B248" s="494"/>
      <c r="C248" s="499"/>
      <c r="D248" s="499"/>
      <c r="E248" s="500"/>
      <c r="F248" s="499"/>
      <c r="G248" s="499"/>
      <c r="H248" s="500"/>
      <c r="I248" s="499"/>
      <c r="J248" s="499"/>
      <c r="K248" s="500"/>
    </row>
    <row r="249" spans="2:11" s="493" customFormat="1" ht="14.25">
      <c r="B249" s="494"/>
      <c r="C249" s="499"/>
      <c r="D249" s="499"/>
      <c r="E249" s="500"/>
      <c r="F249" s="499"/>
      <c r="G249" s="499"/>
      <c r="H249" s="500"/>
      <c r="I249" s="499"/>
      <c r="J249" s="499"/>
      <c r="K249" s="500"/>
    </row>
    <row r="250" spans="2:11" s="493" customFormat="1" ht="14.25">
      <c r="B250" s="494"/>
      <c r="C250" s="499"/>
      <c r="D250" s="499"/>
      <c r="E250" s="500"/>
      <c r="F250" s="499"/>
      <c r="G250" s="499"/>
      <c r="H250" s="500"/>
      <c r="I250" s="499"/>
      <c r="J250" s="499"/>
      <c r="K250" s="500"/>
    </row>
    <row r="251" spans="2:11" s="493" customFormat="1" ht="14.25">
      <c r="B251" s="494"/>
      <c r="C251" s="499"/>
      <c r="D251" s="499"/>
      <c r="E251" s="500"/>
      <c r="F251" s="499"/>
      <c r="G251" s="499"/>
      <c r="H251" s="500"/>
      <c r="I251" s="499"/>
      <c r="J251" s="499"/>
      <c r="K251" s="500"/>
    </row>
    <row r="252" spans="2:11" s="493" customFormat="1" ht="14.25">
      <c r="B252" s="494"/>
      <c r="C252" s="499"/>
      <c r="D252" s="499"/>
      <c r="E252" s="500"/>
      <c r="F252" s="499"/>
      <c r="G252" s="499"/>
      <c r="H252" s="500"/>
      <c r="I252" s="499"/>
      <c r="J252" s="499"/>
      <c r="K252" s="500"/>
    </row>
    <row r="253" spans="2:11" s="493" customFormat="1" ht="14.25">
      <c r="B253" s="494"/>
      <c r="C253" s="499"/>
      <c r="D253" s="499"/>
      <c r="E253" s="500"/>
      <c r="F253" s="499"/>
      <c r="G253" s="499"/>
      <c r="H253" s="500"/>
      <c r="I253" s="499"/>
      <c r="J253" s="499"/>
      <c r="K253" s="500"/>
    </row>
    <row r="254" spans="2:11" s="493" customFormat="1" ht="14.25">
      <c r="B254" s="494"/>
      <c r="C254" s="499"/>
      <c r="D254" s="499"/>
      <c r="E254" s="500"/>
      <c r="F254" s="499"/>
      <c r="G254" s="499"/>
      <c r="H254" s="500"/>
      <c r="I254" s="499"/>
      <c r="J254" s="499"/>
      <c r="K254" s="500"/>
    </row>
    <row r="255" spans="2:11" s="493" customFormat="1" ht="14.25">
      <c r="B255" s="494"/>
      <c r="C255" s="499"/>
      <c r="D255" s="499"/>
      <c r="E255" s="500"/>
      <c r="F255" s="499"/>
      <c r="G255" s="499"/>
      <c r="H255" s="500"/>
      <c r="I255" s="499"/>
      <c r="J255" s="499"/>
      <c r="K255" s="500"/>
    </row>
    <row r="256" spans="2:11" s="493" customFormat="1" ht="14.25">
      <c r="B256" s="494"/>
      <c r="C256" s="499"/>
      <c r="D256" s="499"/>
      <c r="E256" s="500"/>
      <c r="F256" s="499"/>
      <c r="G256" s="499"/>
      <c r="H256" s="500"/>
      <c r="I256" s="499"/>
      <c r="J256" s="499"/>
      <c r="K256" s="500"/>
    </row>
    <row r="257" spans="2:11" s="493" customFormat="1" ht="14.25">
      <c r="B257" s="494"/>
      <c r="C257" s="499"/>
      <c r="D257" s="499"/>
      <c r="E257" s="500"/>
      <c r="F257" s="499"/>
      <c r="G257" s="499"/>
      <c r="H257" s="500"/>
      <c r="I257" s="499"/>
      <c r="J257" s="499"/>
      <c r="K257" s="500"/>
    </row>
    <row r="258" spans="2:11" s="493" customFormat="1" ht="14.25">
      <c r="B258" s="494"/>
      <c r="C258" s="499"/>
      <c r="D258" s="499"/>
      <c r="E258" s="500"/>
      <c r="F258" s="499"/>
      <c r="G258" s="499"/>
      <c r="H258" s="500"/>
      <c r="I258" s="499"/>
      <c r="J258" s="499"/>
      <c r="K258" s="500"/>
    </row>
    <row r="259" spans="2:11" s="493" customFormat="1" ht="14.25">
      <c r="B259" s="494"/>
      <c r="C259" s="499"/>
      <c r="D259" s="499"/>
      <c r="E259" s="500"/>
      <c r="F259" s="499"/>
      <c r="G259" s="499"/>
      <c r="H259" s="500"/>
      <c r="I259" s="499"/>
      <c r="J259" s="499"/>
      <c r="K259" s="500"/>
    </row>
    <row r="260" spans="2:11" s="493" customFormat="1" ht="14.25">
      <c r="B260" s="494"/>
      <c r="C260" s="499"/>
      <c r="D260" s="499"/>
      <c r="E260" s="500"/>
      <c r="F260" s="499"/>
      <c r="G260" s="499"/>
      <c r="H260" s="500"/>
      <c r="I260" s="499"/>
      <c r="J260" s="499"/>
      <c r="K260" s="500"/>
    </row>
    <row r="261" spans="2:11" s="493" customFormat="1" ht="14.25">
      <c r="B261" s="494"/>
      <c r="C261" s="499"/>
      <c r="D261" s="499"/>
      <c r="E261" s="500"/>
      <c r="F261" s="499"/>
      <c r="G261" s="499"/>
      <c r="H261" s="500"/>
      <c r="I261" s="499"/>
      <c r="J261" s="499"/>
      <c r="K261" s="500"/>
    </row>
    <row r="262" spans="2:11" s="493" customFormat="1" ht="14.25">
      <c r="B262" s="494"/>
      <c r="C262" s="499"/>
      <c r="D262" s="499"/>
      <c r="E262" s="500"/>
      <c r="F262" s="499"/>
      <c r="G262" s="499"/>
      <c r="H262" s="500"/>
      <c r="I262" s="499"/>
      <c r="J262" s="499"/>
      <c r="K262" s="500"/>
    </row>
    <row r="263" spans="2:11" s="493" customFormat="1" ht="14.25">
      <c r="B263" s="494"/>
      <c r="C263" s="499"/>
      <c r="D263" s="499"/>
      <c r="E263" s="500"/>
      <c r="F263" s="499"/>
      <c r="G263" s="499"/>
      <c r="H263" s="500"/>
      <c r="I263" s="499"/>
      <c r="J263" s="499"/>
      <c r="K263" s="500"/>
    </row>
    <row r="264" spans="2:11" s="493" customFormat="1" ht="14.25">
      <c r="B264" s="494"/>
      <c r="C264" s="499"/>
      <c r="D264" s="499"/>
      <c r="E264" s="500"/>
      <c r="F264" s="499"/>
      <c r="G264" s="499"/>
      <c r="H264" s="500"/>
      <c r="I264" s="499"/>
      <c r="J264" s="499"/>
      <c r="K264" s="500"/>
    </row>
    <row r="265" spans="2:11" s="493" customFormat="1" ht="14.25">
      <c r="B265" s="494"/>
      <c r="C265" s="499"/>
      <c r="D265" s="499"/>
      <c r="E265" s="500"/>
      <c r="F265" s="499"/>
      <c r="G265" s="499"/>
      <c r="H265" s="500"/>
      <c r="I265" s="499"/>
      <c r="J265" s="499"/>
      <c r="K265" s="500"/>
    </row>
    <row r="266" spans="2:11" s="493" customFormat="1" ht="14.25">
      <c r="B266" s="494"/>
      <c r="C266" s="499"/>
      <c r="D266" s="499"/>
      <c r="E266" s="500"/>
      <c r="F266" s="499"/>
      <c r="G266" s="499"/>
      <c r="H266" s="500"/>
      <c r="I266" s="499"/>
      <c r="J266" s="499"/>
      <c r="K266" s="500"/>
    </row>
    <row r="267" spans="2:11" s="493" customFormat="1" ht="14.25">
      <c r="B267" s="494"/>
      <c r="C267" s="499"/>
      <c r="D267" s="499"/>
      <c r="E267" s="500"/>
      <c r="F267" s="499"/>
      <c r="G267" s="499"/>
      <c r="H267" s="500"/>
      <c r="I267" s="499"/>
      <c r="J267" s="499"/>
      <c r="K267" s="500"/>
    </row>
    <row r="268" spans="2:11" s="493" customFormat="1" ht="14.25">
      <c r="B268" s="494"/>
      <c r="C268" s="499"/>
      <c r="D268" s="499"/>
      <c r="E268" s="500"/>
      <c r="F268" s="499"/>
      <c r="G268" s="499"/>
      <c r="H268" s="500"/>
      <c r="I268" s="499"/>
      <c r="J268" s="499"/>
      <c r="K268" s="500"/>
    </row>
    <row r="269" spans="2:11" s="493" customFormat="1" ht="14.25">
      <c r="B269" s="494"/>
      <c r="C269" s="499"/>
      <c r="D269" s="499"/>
      <c r="E269" s="500"/>
      <c r="F269" s="499"/>
      <c r="G269" s="499"/>
      <c r="H269" s="500"/>
      <c r="I269" s="499"/>
      <c r="J269" s="499"/>
      <c r="K269" s="500"/>
    </row>
    <row r="270" spans="2:11" s="493" customFormat="1" ht="14.25">
      <c r="B270" s="494"/>
      <c r="C270" s="499"/>
      <c r="D270" s="499"/>
      <c r="E270" s="500"/>
      <c r="F270" s="499"/>
      <c r="G270" s="499"/>
      <c r="H270" s="500"/>
      <c r="I270" s="499"/>
      <c r="J270" s="499"/>
      <c r="K270" s="500"/>
    </row>
    <row r="271" spans="2:11" s="493" customFormat="1" ht="14.25">
      <c r="B271" s="494"/>
      <c r="C271" s="499"/>
      <c r="D271" s="499"/>
      <c r="E271" s="500"/>
      <c r="F271" s="499"/>
      <c r="G271" s="499"/>
      <c r="H271" s="500"/>
      <c r="I271" s="499"/>
      <c r="J271" s="499"/>
      <c r="K271" s="500"/>
    </row>
    <row r="272" spans="2:11" s="493" customFormat="1" ht="14.25">
      <c r="B272" s="494"/>
      <c r="C272" s="499"/>
      <c r="D272" s="499"/>
      <c r="E272" s="500"/>
      <c r="F272" s="499"/>
      <c r="G272" s="499"/>
      <c r="H272" s="500"/>
      <c r="I272" s="499"/>
      <c r="J272" s="499"/>
      <c r="K272" s="500"/>
    </row>
    <row r="273" spans="2:11" s="493" customFormat="1" ht="14.25">
      <c r="B273" s="494"/>
      <c r="C273" s="499"/>
      <c r="D273" s="499"/>
      <c r="E273" s="500"/>
      <c r="F273" s="499"/>
      <c r="G273" s="499"/>
      <c r="H273" s="500"/>
      <c r="I273" s="499"/>
      <c r="J273" s="499"/>
      <c r="K273" s="500"/>
    </row>
    <row r="274" spans="2:11" s="493" customFormat="1" ht="14.25">
      <c r="B274" s="494"/>
      <c r="C274" s="499"/>
      <c r="D274" s="499"/>
      <c r="E274" s="500"/>
      <c r="F274" s="499"/>
      <c r="G274" s="499"/>
      <c r="H274" s="500"/>
      <c r="I274" s="499"/>
      <c r="J274" s="499"/>
      <c r="K274" s="500"/>
    </row>
    <row r="275" spans="2:11" s="493" customFormat="1" ht="14.25">
      <c r="B275" s="494"/>
      <c r="C275" s="499"/>
      <c r="D275" s="499"/>
      <c r="E275" s="500"/>
      <c r="F275" s="499"/>
      <c r="G275" s="499"/>
      <c r="H275" s="500"/>
      <c r="I275" s="499"/>
      <c r="J275" s="499"/>
      <c r="K275" s="500"/>
    </row>
    <row r="276" spans="2:11" s="493" customFormat="1" ht="14.25">
      <c r="B276" s="494"/>
      <c r="C276" s="499"/>
      <c r="D276" s="499"/>
      <c r="E276" s="500"/>
      <c r="F276" s="499"/>
      <c r="G276" s="499"/>
      <c r="H276" s="500"/>
      <c r="I276" s="499"/>
      <c r="J276" s="499"/>
      <c r="K276" s="500"/>
    </row>
    <row r="277" spans="2:11" s="493" customFormat="1" ht="14.25">
      <c r="B277" s="494"/>
      <c r="C277" s="499"/>
      <c r="D277" s="499"/>
      <c r="E277" s="500"/>
      <c r="F277" s="499"/>
      <c r="G277" s="499"/>
      <c r="H277" s="500"/>
      <c r="I277" s="499"/>
      <c r="J277" s="499"/>
      <c r="K277" s="500"/>
    </row>
    <row r="278" spans="2:11" s="493" customFormat="1" ht="14.25">
      <c r="B278" s="494"/>
      <c r="C278" s="499"/>
      <c r="D278" s="499"/>
      <c r="E278" s="500"/>
      <c r="F278" s="499"/>
      <c r="G278" s="499"/>
      <c r="H278" s="500"/>
      <c r="I278" s="499"/>
      <c r="J278" s="499"/>
      <c r="K278" s="500"/>
    </row>
    <row r="279" spans="2:11" s="493" customFormat="1" ht="14.25">
      <c r="B279" s="494"/>
      <c r="C279" s="499"/>
      <c r="D279" s="499"/>
      <c r="E279" s="500"/>
      <c r="F279" s="499"/>
      <c r="G279" s="499"/>
      <c r="H279" s="500"/>
      <c r="I279" s="499"/>
      <c r="J279" s="499"/>
      <c r="K279" s="500"/>
    </row>
    <row r="280" spans="2:11" s="493" customFormat="1" ht="14.25">
      <c r="B280" s="494"/>
      <c r="C280" s="499"/>
      <c r="D280" s="499"/>
      <c r="E280" s="500"/>
      <c r="F280" s="499"/>
      <c r="G280" s="499"/>
      <c r="H280" s="500"/>
      <c r="I280" s="499"/>
      <c r="J280" s="499"/>
      <c r="K280" s="500"/>
    </row>
    <row r="281" spans="2:11" s="493" customFormat="1" ht="14.25">
      <c r="B281" s="494"/>
      <c r="C281" s="499"/>
      <c r="D281" s="499"/>
      <c r="E281" s="500"/>
      <c r="F281" s="499"/>
      <c r="G281" s="499"/>
      <c r="H281" s="500"/>
      <c r="I281" s="499"/>
      <c r="J281" s="499"/>
      <c r="K281" s="500"/>
    </row>
    <row r="282" spans="2:11" s="493" customFormat="1" ht="14.25">
      <c r="B282" s="494"/>
      <c r="C282" s="499"/>
      <c r="D282" s="499"/>
      <c r="E282" s="500"/>
      <c r="F282" s="499"/>
      <c r="G282" s="499"/>
      <c r="H282" s="500"/>
      <c r="I282" s="499"/>
      <c r="J282" s="499"/>
      <c r="K282" s="500"/>
    </row>
    <row r="283" spans="2:11" s="493" customFormat="1" ht="14.25">
      <c r="B283" s="494"/>
      <c r="C283" s="499"/>
      <c r="D283" s="499"/>
      <c r="E283" s="500"/>
      <c r="F283" s="499"/>
      <c r="G283" s="499"/>
      <c r="H283" s="500"/>
      <c r="I283" s="499"/>
      <c r="J283" s="499"/>
      <c r="K283" s="500"/>
    </row>
    <row r="284" spans="2:11" s="493" customFormat="1" ht="14.25">
      <c r="B284" s="494"/>
      <c r="C284" s="499"/>
      <c r="D284" s="499"/>
      <c r="E284" s="500"/>
      <c r="F284" s="499"/>
      <c r="G284" s="499"/>
      <c r="H284" s="500"/>
      <c r="I284" s="499"/>
      <c r="J284" s="499"/>
      <c r="K284" s="500"/>
    </row>
    <row r="285" spans="2:11" s="493" customFormat="1" ht="14.25">
      <c r="B285" s="494"/>
      <c r="C285" s="499"/>
      <c r="D285" s="499"/>
      <c r="E285" s="500"/>
      <c r="F285" s="499"/>
      <c r="G285" s="499"/>
      <c r="H285" s="500"/>
      <c r="I285" s="499"/>
      <c r="J285" s="499"/>
      <c r="K285" s="500"/>
    </row>
    <row r="286" spans="2:11" s="493" customFormat="1" ht="14.25">
      <c r="B286" s="494"/>
      <c r="C286" s="499"/>
      <c r="D286" s="499"/>
      <c r="E286" s="500"/>
      <c r="F286" s="499"/>
      <c r="G286" s="499"/>
      <c r="H286" s="500"/>
      <c r="I286" s="499"/>
      <c r="J286" s="499"/>
      <c r="K286" s="500"/>
    </row>
    <row r="287" spans="2:11" s="493" customFormat="1" ht="14.25">
      <c r="B287" s="494"/>
      <c r="C287" s="499"/>
      <c r="D287" s="499"/>
      <c r="E287" s="500"/>
      <c r="F287" s="499"/>
      <c r="G287" s="499"/>
      <c r="H287" s="500"/>
      <c r="I287" s="499"/>
      <c r="J287" s="499"/>
      <c r="K287" s="500"/>
    </row>
    <row r="288" spans="2:11" s="493" customFormat="1" ht="14.25">
      <c r="B288" s="494"/>
      <c r="C288" s="499"/>
      <c r="D288" s="499"/>
      <c r="E288" s="500"/>
      <c r="F288" s="499"/>
      <c r="G288" s="499"/>
      <c r="H288" s="500"/>
      <c r="I288" s="499"/>
      <c r="J288" s="499"/>
      <c r="K288" s="500"/>
    </row>
    <row r="289" spans="2:11" s="493" customFormat="1" ht="14.25">
      <c r="B289" s="494"/>
      <c r="C289" s="499"/>
      <c r="D289" s="499"/>
      <c r="E289" s="500"/>
      <c r="F289" s="499"/>
      <c r="G289" s="499"/>
      <c r="H289" s="500"/>
      <c r="I289" s="499"/>
      <c r="J289" s="499"/>
      <c r="K289" s="500"/>
    </row>
    <row r="290" spans="2:11" s="493" customFormat="1" ht="14.25">
      <c r="B290" s="494"/>
      <c r="C290" s="499"/>
      <c r="D290" s="499"/>
      <c r="E290" s="500"/>
      <c r="F290" s="499"/>
      <c r="G290" s="499"/>
      <c r="H290" s="500"/>
      <c r="I290" s="499"/>
      <c r="J290" s="499"/>
      <c r="K290" s="500"/>
    </row>
    <row r="291" spans="2:11" s="493" customFormat="1" ht="14.25">
      <c r="B291" s="494"/>
      <c r="C291" s="499"/>
      <c r="D291" s="499"/>
      <c r="E291" s="500"/>
      <c r="F291" s="499"/>
      <c r="G291" s="499"/>
      <c r="H291" s="500"/>
      <c r="I291" s="499"/>
      <c r="J291" s="499"/>
      <c r="K291" s="500"/>
    </row>
    <row r="292" spans="2:11" s="493" customFormat="1" ht="14.25">
      <c r="B292" s="494"/>
      <c r="C292" s="499"/>
      <c r="D292" s="499"/>
      <c r="E292" s="500"/>
      <c r="F292" s="499"/>
      <c r="G292" s="499"/>
      <c r="H292" s="500"/>
      <c r="I292" s="499"/>
      <c r="J292" s="499"/>
      <c r="K292" s="500"/>
    </row>
    <row r="293" spans="2:11" s="493" customFormat="1" ht="14.25">
      <c r="B293" s="494"/>
      <c r="C293" s="499"/>
      <c r="D293" s="499"/>
      <c r="E293" s="500"/>
      <c r="F293" s="499"/>
      <c r="G293" s="499"/>
      <c r="H293" s="500"/>
      <c r="I293" s="499"/>
      <c r="J293" s="499"/>
      <c r="K293" s="500"/>
    </row>
    <row r="294" spans="2:11" s="493" customFormat="1" ht="14.25">
      <c r="B294" s="494"/>
      <c r="C294" s="499"/>
      <c r="D294" s="499"/>
      <c r="E294" s="500"/>
      <c r="F294" s="499"/>
      <c r="G294" s="499"/>
      <c r="H294" s="500"/>
      <c r="I294" s="499"/>
      <c r="J294" s="499"/>
      <c r="K294" s="500"/>
    </row>
    <row r="295" spans="2:11" s="493" customFormat="1" ht="14.25">
      <c r="B295" s="494"/>
      <c r="C295" s="499"/>
      <c r="D295" s="499"/>
      <c r="E295" s="500"/>
      <c r="F295" s="499"/>
      <c r="G295" s="499"/>
      <c r="H295" s="500"/>
      <c r="I295" s="499"/>
      <c r="J295" s="499"/>
      <c r="K295" s="500"/>
    </row>
    <row r="296" spans="2:11" s="493" customFormat="1" ht="14.25">
      <c r="B296" s="494"/>
      <c r="C296" s="499"/>
      <c r="D296" s="499"/>
      <c r="E296" s="500"/>
      <c r="F296" s="499"/>
      <c r="G296" s="499"/>
      <c r="H296" s="500"/>
      <c r="I296" s="499"/>
      <c r="J296" s="499"/>
      <c r="K296" s="500"/>
    </row>
    <row r="297" spans="2:11" s="493" customFormat="1" ht="14.25">
      <c r="B297" s="494"/>
      <c r="C297" s="499"/>
      <c r="D297" s="499"/>
      <c r="E297" s="500"/>
      <c r="F297" s="499"/>
      <c r="G297" s="499"/>
      <c r="H297" s="500"/>
      <c r="I297" s="499"/>
      <c r="J297" s="499"/>
      <c r="K297" s="500"/>
    </row>
    <row r="298" spans="2:11" s="493" customFormat="1" ht="14.25">
      <c r="B298" s="494"/>
      <c r="C298" s="499"/>
      <c r="D298" s="499"/>
      <c r="E298" s="500"/>
      <c r="F298" s="499"/>
      <c r="G298" s="499"/>
      <c r="H298" s="500"/>
      <c r="I298" s="499"/>
      <c r="J298" s="499"/>
      <c r="K298" s="500"/>
    </row>
    <row r="299" spans="2:11" s="493" customFormat="1" ht="14.25">
      <c r="B299" s="494"/>
      <c r="C299" s="499"/>
      <c r="D299" s="499"/>
      <c r="E299" s="500"/>
      <c r="F299" s="499"/>
      <c r="G299" s="499"/>
      <c r="H299" s="500"/>
      <c r="I299" s="499"/>
      <c r="J299" s="499"/>
      <c r="K299" s="500"/>
    </row>
    <row r="300" spans="2:11" s="493" customFormat="1" ht="14.25">
      <c r="B300" s="494"/>
      <c r="C300" s="499"/>
      <c r="D300" s="499"/>
      <c r="E300" s="500"/>
      <c r="F300" s="499"/>
      <c r="G300" s="499"/>
      <c r="H300" s="500"/>
      <c r="I300" s="499"/>
      <c r="J300" s="499"/>
      <c r="K300" s="500"/>
    </row>
    <row r="301" spans="2:11" s="493" customFormat="1" ht="14.25">
      <c r="B301" s="494"/>
      <c r="C301" s="499"/>
      <c r="D301" s="499"/>
      <c r="E301" s="500"/>
      <c r="F301" s="499"/>
      <c r="G301" s="499"/>
      <c r="H301" s="500"/>
      <c r="I301" s="499"/>
      <c r="J301" s="499"/>
      <c r="K301" s="500"/>
    </row>
    <row r="302" spans="2:11" s="493" customFormat="1" ht="14.25">
      <c r="B302" s="494"/>
      <c r="C302" s="499"/>
      <c r="D302" s="499"/>
      <c r="E302" s="500"/>
      <c r="F302" s="499"/>
      <c r="G302" s="499"/>
      <c r="H302" s="500"/>
      <c r="I302" s="499"/>
      <c r="J302" s="499"/>
      <c r="K302" s="500"/>
    </row>
    <row r="303" spans="2:11" s="493" customFormat="1" ht="14.25">
      <c r="B303" s="494"/>
      <c r="C303" s="499"/>
      <c r="D303" s="499"/>
      <c r="E303" s="500"/>
      <c r="F303" s="499"/>
      <c r="G303" s="499"/>
      <c r="H303" s="500"/>
      <c r="I303" s="499"/>
      <c r="J303" s="499"/>
      <c r="K303" s="500"/>
    </row>
    <row r="304" spans="2:11" s="493" customFormat="1" ht="14.25">
      <c r="B304" s="494"/>
      <c r="C304" s="499"/>
      <c r="D304" s="499"/>
      <c r="E304" s="500"/>
      <c r="F304" s="499"/>
      <c r="G304" s="499"/>
      <c r="H304" s="500"/>
      <c r="I304" s="499"/>
      <c r="J304" s="499"/>
      <c r="K304" s="500"/>
    </row>
    <row r="305" spans="2:11" s="493" customFormat="1" ht="14.25">
      <c r="B305" s="494"/>
      <c r="C305" s="499"/>
      <c r="D305" s="499"/>
      <c r="E305" s="500"/>
      <c r="F305" s="499"/>
      <c r="G305" s="499"/>
      <c r="H305" s="500"/>
      <c r="I305" s="499"/>
      <c r="J305" s="499"/>
      <c r="K305" s="500"/>
    </row>
    <row r="306" spans="2:11" s="493" customFormat="1" ht="14.25">
      <c r="B306" s="494"/>
      <c r="C306" s="499"/>
      <c r="D306" s="499"/>
      <c r="E306" s="500"/>
      <c r="F306" s="499"/>
      <c r="G306" s="499"/>
      <c r="H306" s="500"/>
      <c r="I306" s="499"/>
      <c r="J306" s="499"/>
      <c r="K306" s="500"/>
    </row>
    <row r="307" spans="2:11" s="493" customFormat="1" ht="14.25">
      <c r="B307" s="494"/>
      <c r="C307" s="499"/>
      <c r="D307" s="499"/>
      <c r="E307" s="500"/>
      <c r="F307" s="499"/>
      <c r="G307" s="499"/>
      <c r="H307" s="500"/>
      <c r="I307" s="499"/>
      <c r="J307" s="499"/>
      <c r="K307" s="500"/>
    </row>
    <row r="308" spans="2:11" s="493" customFormat="1" ht="14.25">
      <c r="B308" s="494"/>
      <c r="C308" s="499"/>
      <c r="D308" s="499"/>
      <c r="E308" s="500"/>
      <c r="F308" s="499"/>
      <c r="G308" s="499"/>
      <c r="H308" s="500"/>
      <c r="I308" s="499"/>
      <c r="J308" s="499"/>
      <c r="K308" s="500"/>
    </row>
    <row r="309" spans="2:11" s="493" customFormat="1" ht="14.25">
      <c r="B309" s="494"/>
      <c r="C309" s="499"/>
      <c r="D309" s="499"/>
      <c r="E309" s="500"/>
      <c r="F309" s="499"/>
      <c r="G309" s="499"/>
      <c r="H309" s="500"/>
      <c r="I309" s="499"/>
      <c r="J309" s="499"/>
      <c r="K309" s="500"/>
    </row>
    <row r="310" spans="2:11" s="493" customFormat="1" ht="14.25">
      <c r="B310" s="494"/>
      <c r="C310" s="499"/>
      <c r="D310" s="499"/>
      <c r="E310" s="500"/>
      <c r="F310" s="499"/>
      <c r="G310" s="499"/>
      <c r="H310" s="500"/>
      <c r="I310" s="499"/>
      <c r="J310" s="499"/>
      <c r="K310" s="500"/>
    </row>
    <row r="311" spans="2:11" s="493" customFormat="1" ht="14.25">
      <c r="B311" s="494"/>
      <c r="C311" s="499"/>
      <c r="D311" s="499"/>
      <c r="E311" s="500"/>
      <c r="F311" s="499"/>
      <c r="G311" s="499"/>
      <c r="H311" s="500"/>
      <c r="I311" s="499"/>
      <c r="J311" s="499"/>
      <c r="K311" s="500"/>
    </row>
    <row r="312" spans="2:11" s="493" customFormat="1" ht="14.25">
      <c r="B312" s="494"/>
      <c r="C312" s="499"/>
      <c r="D312" s="499"/>
      <c r="E312" s="500"/>
      <c r="F312" s="499"/>
      <c r="G312" s="499"/>
      <c r="H312" s="500"/>
      <c r="I312" s="499"/>
      <c r="J312" s="499"/>
      <c r="K312" s="500"/>
    </row>
    <row r="313" spans="2:11" s="493" customFormat="1" ht="14.25">
      <c r="B313" s="494"/>
      <c r="C313" s="499"/>
      <c r="D313" s="499"/>
      <c r="E313" s="500"/>
      <c r="F313" s="499"/>
      <c r="G313" s="499"/>
      <c r="H313" s="500"/>
      <c r="I313" s="499"/>
      <c r="J313" s="499"/>
      <c r="K313" s="500"/>
    </row>
    <row r="314" spans="2:11" s="493" customFormat="1" ht="14.25">
      <c r="B314" s="494"/>
      <c r="C314" s="499"/>
      <c r="D314" s="499"/>
      <c r="E314" s="500"/>
      <c r="F314" s="499"/>
      <c r="G314" s="499"/>
      <c r="H314" s="500"/>
      <c r="I314" s="499"/>
      <c r="J314" s="499"/>
      <c r="K314" s="500"/>
    </row>
    <row r="315" spans="2:11" s="493" customFormat="1" ht="14.25">
      <c r="B315" s="494"/>
      <c r="C315" s="499"/>
      <c r="D315" s="499"/>
      <c r="E315" s="500"/>
      <c r="F315" s="499"/>
      <c r="G315" s="499"/>
      <c r="H315" s="500"/>
      <c r="I315" s="499"/>
      <c r="J315" s="499"/>
      <c r="K315" s="500"/>
    </row>
    <row r="316" spans="2:11" s="493" customFormat="1" ht="14.25">
      <c r="B316" s="494"/>
      <c r="C316" s="499"/>
      <c r="D316" s="499"/>
      <c r="E316" s="500"/>
      <c r="F316" s="499"/>
      <c r="G316" s="499"/>
      <c r="H316" s="500"/>
      <c r="I316" s="499"/>
      <c r="J316" s="499"/>
      <c r="K316" s="500"/>
    </row>
    <row r="317" spans="2:11" s="493" customFormat="1" ht="14.25">
      <c r="B317" s="494"/>
      <c r="C317" s="499"/>
      <c r="D317" s="499"/>
      <c r="E317" s="500"/>
      <c r="F317" s="499"/>
      <c r="G317" s="499"/>
      <c r="H317" s="500"/>
      <c r="I317" s="499"/>
      <c r="J317" s="499"/>
      <c r="K317" s="500"/>
    </row>
    <row r="318" spans="2:11" s="493" customFormat="1" ht="14.25">
      <c r="B318" s="494"/>
      <c r="C318" s="499"/>
      <c r="D318" s="499"/>
      <c r="E318" s="500"/>
      <c r="F318" s="499"/>
      <c r="G318" s="499"/>
      <c r="H318" s="500"/>
      <c r="I318" s="499"/>
      <c r="J318" s="499"/>
      <c r="K318" s="500"/>
    </row>
    <row r="319" spans="2:11" s="493" customFormat="1" ht="14.25">
      <c r="B319" s="494"/>
      <c r="C319" s="499"/>
      <c r="D319" s="499"/>
      <c r="E319" s="500"/>
      <c r="F319" s="499"/>
      <c r="G319" s="499"/>
      <c r="H319" s="500"/>
      <c r="I319" s="499"/>
      <c r="J319" s="499"/>
      <c r="K319" s="500"/>
    </row>
    <row r="320" spans="2:11" s="493" customFormat="1" ht="14.25">
      <c r="B320" s="494"/>
      <c r="C320" s="499"/>
      <c r="D320" s="499"/>
      <c r="E320" s="500"/>
      <c r="F320" s="499"/>
      <c r="G320" s="499"/>
      <c r="H320" s="500"/>
      <c r="I320" s="499"/>
      <c r="J320" s="499"/>
      <c r="K320" s="500"/>
    </row>
    <row r="321" spans="2:11" s="493" customFormat="1" ht="14.25">
      <c r="B321" s="494"/>
      <c r="C321" s="499"/>
      <c r="D321" s="499"/>
      <c r="E321" s="500"/>
      <c r="F321" s="499"/>
      <c r="G321" s="499"/>
      <c r="H321" s="500"/>
      <c r="I321" s="499"/>
      <c r="J321" s="499"/>
      <c r="K321" s="500"/>
    </row>
    <row r="322" spans="2:11" s="493" customFormat="1" ht="14.25">
      <c r="B322" s="494"/>
      <c r="C322" s="499"/>
      <c r="D322" s="499"/>
      <c r="E322" s="500"/>
      <c r="F322" s="499"/>
      <c r="G322" s="499"/>
      <c r="H322" s="500"/>
      <c r="I322" s="499"/>
      <c r="J322" s="499"/>
      <c r="K322" s="500"/>
    </row>
    <row r="323" spans="2:11" s="493" customFormat="1" ht="14.25">
      <c r="B323" s="494"/>
      <c r="C323" s="499"/>
      <c r="D323" s="499"/>
      <c r="E323" s="500"/>
      <c r="F323" s="499"/>
      <c r="G323" s="499"/>
      <c r="H323" s="500"/>
      <c r="I323" s="499"/>
      <c r="J323" s="499"/>
      <c r="K323" s="500"/>
    </row>
    <row r="324" spans="2:11" s="493" customFormat="1" ht="14.25">
      <c r="B324" s="494"/>
      <c r="C324" s="499"/>
      <c r="D324" s="499"/>
      <c r="E324" s="500"/>
      <c r="F324" s="499"/>
      <c r="G324" s="499"/>
      <c r="H324" s="500"/>
      <c r="I324" s="499"/>
      <c r="J324" s="499"/>
      <c r="K324" s="500"/>
    </row>
    <row r="325" spans="2:11" s="493" customFormat="1" ht="14.25">
      <c r="B325" s="494"/>
      <c r="C325" s="499"/>
      <c r="D325" s="499"/>
      <c r="E325" s="500"/>
      <c r="F325" s="499"/>
      <c r="G325" s="499"/>
      <c r="H325" s="500"/>
      <c r="I325" s="499"/>
      <c r="J325" s="499"/>
      <c r="K325" s="500"/>
    </row>
    <row r="326" spans="2:11" s="493" customFormat="1" ht="14.25">
      <c r="B326" s="494"/>
      <c r="C326" s="499"/>
      <c r="D326" s="499"/>
      <c r="E326" s="500"/>
      <c r="F326" s="499"/>
      <c r="G326" s="499"/>
      <c r="H326" s="500"/>
      <c r="I326" s="499"/>
      <c r="J326" s="499"/>
      <c r="K326" s="500"/>
    </row>
    <row r="327" spans="2:11" s="493" customFormat="1" ht="14.25">
      <c r="B327" s="494"/>
      <c r="C327" s="499"/>
      <c r="D327" s="499"/>
      <c r="E327" s="500"/>
      <c r="F327" s="499"/>
      <c r="G327" s="499"/>
      <c r="H327" s="500"/>
      <c r="I327" s="499"/>
      <c r="J327" s="499"/>
      <c r="K327" s="500"/>
    </row>
    <row r="328" spans="2:11" s="493" customFormat="1" ht="14.25">
      <c r="B328" s="494"/>
      <c r="C328" s="499"/>
      <c r="D328" s="499"/>
      <c r="E328" s="500"/>
      <c r="F328" s="499"/>
      <c r="G328" s="499"/>
      <c r="H328" s="500"/>
      <c r="I328" s="499"/>
      <c r="J328" s="499"/>
      <c r="K328" s="500"/>
    </row>
    <row r="329" spans="2:11" s="493" customFormat="1" ht="14.25">
      <c r="B329" s="494"/>
      <c r="C329" s="499"/>
      <c r="D329" s="499"/>
      <c r="E329" s="500"/>
      <c r="F329" s="499"/>
      <c r="G329" s="499"/>
      <c r="H329" s="500"/>
      <c r="I329" s="499"/>
      <c r="J329" s="499"/>
      <c r="K329" s="500"/>
    </row>
    <row r="330" spans="2:11" s="493" customFormat="1" ht="14.25">
      <c r="B330" s="494"/>
      <c r="C330" s="499"/>
      <c r="D330" s="499"/>
      <c r="E330" s="500"/>
      <c r="F330" s="499"/>
      <c r="G330" s="499"/>
      <c r="H330" s="500"/>
      <c r="I330" s="499"/>
      <c r="J330" s="499"/>
      <c r="K330" s="500"/>
    </row>
    <row r="331" spans="2:11" s="493" customFormat="1" ht="14.25">
      <c r="B331" s="494"/>
      <c r="C331" s="499"/>
      <c r="D331" s="499"/>
      <c r="E331" s="500"/>
      <c r="F331" s="499"/>
      <c r="G331" s="499"/>
      <c r="H331" s="500"/>
      <c r="I331" s="499"/>
      <c r="J331" s="499"/>
      <c r="K331" s="500"/>
    </row>
    <row r="332" spans="2:11" s="493" customFormat="1" ht="14.25">
      <c r="B332" s="494"/>
      <c r="C332" s="499"/>
      <c r="D332" s="499"/>
      <c r="E332" s="500"/>
      <c r="F332" s="499"/>
      <c r="G332" s="499"/>
      <c r="H332" s="500"/>
      <c r="I332" s="499"/>
      <c r="J332" s="499"/>
      <c r="K332" s="500"/>
    </row>
    <row r="333" spans="2:11" s="493" customFormat="1" ht="14.25">
      <c r="B333" s="494"/>
      <c r="C333" s="499"/>
      <c r="D333" s="499"/>
      <c r="E333" s="500"/>
      <c r="F333" s="499"/>
      <c r="G333" s="499"/>
      <c r="H333" s="500"/>
      <c r="I333" s="499"/>
      <c r="J333" s="499"/>
      <c r="K333" s="500"/>
    </row>
    <row r="334" spans="2:11" s="493" customFormat="1" ht="14.25">
      <c r="B334" s="494"/>
      <c r="C334" s="499"/>
      <c r="D334" s="499"/>
      <c r="E334" s="500"/>
      <c r="F334" s="499"/>
      <c r="G334" s="499"/>
      <c r="H334" s="500"/>
      <c r="I334" s="499"/>
      <c r="J334" s="499"/>
      <c r="K334" s="500"/>
    </row>
    <row r="335" spans="2:11" s="493" customFormat="1" ht="14.25">
      <c r="B335" s="494"/>
      <c r="C335" s="499"/>
      <c r="D335" s="499"/>
      <c r="E335" s="500"/>
      <c r="F335" s="499"/>
      <c r="G335" s="499"/>
      <c r="H335" s="500"/>
      <c r="I335" s="499"/>
      <c r="J335" s="499"/>
      <c r="K335" s="500"/>
    </row>
    <row r="336" spans="2:11" s="493" customFormat="1" ht="14.25">
      <c r="B336" s="494"/>
      <c r="C336" s="499"/>
      <c r="D336" s="499"/>
      <c r="E336" s="500"/>
      <c r="F336" s="499"/>
      <c r="G336" s="499"/>
      <c r="H336" s="500"/>
      <c r="I336" s="499"/>
      <c r="J336" s="499"/>
      <c r="K336" s="500"/>
    </row>
    <row r="337" spans="2:11" s="493" customFormat="1" ht="14.25">
      <c r="B337" s="494"/>
      <c r="C337" s="499"/>
      <c r="D337" s="499"/>
      <c r="E337" s="500"/>
      <c r="F337" s="499"/>
      <c r="G337" s="499"/>
      <c r="H337" s="500"/>
      <c r="I337" s="499"/>
      <c r="J337" s="499"/>
      <c r="K337" s="500"/>
    </row>
    <row r="338" spans="2:11" s="493" customFormat="1" ht="14.25">
      <c r="B338" s="494"/>
      <c r="C338" s="499"/>
      <c r="D338" s="499"/>
      <c r="E338" s="500"/>
      <c r="F338" s="499"/>
      <c r="G338" s="499"/>
      <c r="H338" s="500"/>
      <c r="I338" s="499"/>
      <c r="J338" s="499"/>
      <c r="K338" s="500"/>
    </row>
    <row r="339" spans="2:11" s="493" customFormat="1" ht="14.25">
      <c r="B339" s="494"/>
      <c r="C339" s="499"/>
      <c r="D339" s="499"/>
      <c r="E339" s="500"/>
      <c r="F339" s="499"/>
      <c r="G339" s="499"/>
      <c r="H339" s="500"/>
      <c r="I339" s="499"/>
      <c r="J339" s="499"/>
      <c r="K339" s="500"/>
    </row>
    <row r="340" spans="2:11" s="493" customFormat="1" ht="14.25">
      <c r="B340" s="494"/>
      <c r="C340" s="499"/>
      <c r="D340" s="499"/>
      <c r="E340" s="500"/>
      <c r="F340" s="499"/>
      <c r="G340" s="499"/>
      <c r="H340" s="500"/>
      <c r="I340" s="499"/>
      <c r="J340" s="499"/>
      <c r="K340" s="500"/>
    </row>
    <row r="341" spans="2:11" s="493" customFormat="1" ht="14.25">
      <c r="B341" s="494"/>
      <c r="C341" s="499"/>
      <c r="D341" s="499"/>
      <c r="E341" s="500"/>
      <c r="F341" s="499"/>
      <c r="G341" s="499"/>
      <c r="H341" s="500"/>
      <c r="I341" s="499"/>
      <c r="J341" s="499"/>
      <c r="K341" s="500"/>
    </row>
    <row r="342" spans="2:11" s="493" customFormat="1" ht="14.25">
      <c r="B342" s="494"/>
      <c r="C342" s="499"/>
      <c r="D342" s="499"/>
      <c r="E342" s="500"/>
      <c r="F342" s="499"/>
      <c r="G342" s="499"/>
      <c r="H342" s="500"/>
      <c r="I342" s="499"/>
      <c r="J342" s="499"/>
      <c r="K342" s="500"/>
    </row>
    <row r="343" spans="2:11" s="493" customFormat="1" ht="14.25">
      <c r="B343" s="494"/>
      <c r="C343" s="499"/>
      <c r="D343" s="499"/>
      <c r="E343" s="500"/>
      <c r="F343" s="499"/>
      <c r="G343" s="499"/>
      <c r="H343" s="500"/>
      <c r="I343" s="499"/>
      <c r="J343" s="499"/>
      <c r="K343" s="500"/>
    </row>
    <row r="344" spans="2:11" s="493" customFormat="1" ht="14.25">
      <c r="B344" s="494"/>
      <c r="C344" s="499"/>
      <c r="D344" s="499"/>
      <c r="E344" s="500"/>
      <c r="F344" s="499"/>
      <c r="G344" s="499"/>
      <c r="H344" s="500"/>
      <c r="I344" s="499"/>
      <c r="J344" s="499"/>
      <c r="K344" s="500"/>
    </row>
    <row r="345" spans="2:11" s="493" customFormat="1" ht="14.25">
      <c r="B345" s="494"/>
      <c r="C345" s="499"/>
      <c r="D345" s="499"/>
      <c r="E345" s="500"/>
      <c r="F345" s="499"/>
      <c r="G345" s="499"/>
      <c r="H345" s="500"/>
      <c r="I345" s="499"/>
      <c r="J345" s="499"/>
      <c r="K345" s="500"/>
    </row>
    <row r="346" spans="2:11" s="493" customFormat="1" ht="14.25">
      <c r="B346" s="494"/>
      <c r="C346" s="499"/>
      <c r="D346" s="499"/>
      <c r="E346" s="500"/>
      <c r="F346" s="499"/>
      <c r="G346" s="499"/>
      <c r="H346" s="500"/>
      <c r="I346" s="499"/>
      <c r="J346" s="499"/>
      <c r="K346" s="500"/>
    </row>
    <row r="347" spans="2:11" s="493" customFormat="1" ht="14.25">
      <c r="B347" s="494"/>
      <c r="C347" s="499"/>
      <c r="D347" s="499"/>
      <c r="E347" s="500"/>
      <c r="F347" s="499"/>
      <c r="G347" s="499"/>
      <c r="H347" s="500"/>
      <c r="I347" s="499"/>
      <c r="J347" s="499"/>
      <c r="K347" s="500"/>
    </row>
    <row r="348" spans="2:11" s="493" customFormat="1" ht="14.25">
      <c r="B348" s="494"/>
      <c r="C348" s="499"/>
      <c r="D348" s="499"/>
      <c r="E348" s="500"/>
      <c r="F348" s="499"/>
      <c r="G348" s="499"/>
      <c r="H348" s="500"/>
      <c r="I348" s="499"/>
      <c r="J348" s="499"/>
      <c r="K348" s="500"/>
    </row>
    <row r="349" spans="2:11" s="493" customFormat="1" ht="14.25">
      <c r="B349" s="494"/>
      <c r="C349" s="499"/>
      <c r="D349" s="499"/>
      <c r="E349" s="500"/>
      <c r="F349" s="499"/>
      <c r="G349" s="499"/>
      <c r="H349" s="500"/>
      <c r="I349" s="499"/>
      <c r="J349" s="499"/>
      <c r="K349" s="500"/>
    </row>
    <row r="350" spans="2:11" s="493" customFormat="1" ht="14.25">
      <c r="B350" s="494"/>
      <c r="C350" s="499"/>
      <c r="D350" s="499"/>
      <c r="E350" s="500"/>
      <c r="F350" s="499"/>
      <c r="G350" s="499"/>
      <c r="H350" s="500"/>
      <c r="I350" s="499"/>
      <c r="J350" s="499"/>
      <c r="K350" s="500"/>
    </row>
    <row r="351" spans="2:11" s="493" customFormat="1" ht="14.25">
      <c r="B351" s="494"/>
      <c r="C351" s="499"/>
      <c r="D351" s="499"/>
      <c r="E351" s="500"/>
      <c r="F351" s="499"/>
      <c r="G351" s="499"/>
      <c r="H351" s="500"/>
      <c r="I351" s="499"/>
      <c r="J351" s="499"/>
      <c r="K351" s="500"/>
    </row>
    <row r="352" spans="2:11" s="493" customFormat="1" ht="14.25">
      <c r="B352" s="494"/>
      <c r="C352" s="499"/>
      <c r="D352" s="499"/>
      <c r="E352" s="500"/>
      <c r="F352" s="499"/>
      <c r="G352" s="499"/>
      <c r="H352" s="500"/>
      <c r="I352" s="499"/>
      <c r="J352" s="499"/>
      <c r="K352" s="500"/>
    </row>
    <row r="353" spans="2:11" s="493" customFormat="1" ht="14.25">
      <c r="B353" s="494"/>
      <c r="C353" s="499"/>
      <c r="D353" s="499"/>
      <c r="E353" s="500"/>
      <c r="F353" s="499"/>
      <c r="G353" s="499"/>
      <c r="H353" s="500"/>
      <c r="I353" s="499"/>
      <c r="J353" s="499"/>
      <c r="K353" s="500"/>
    </row>
    <row r="354" spans="2:11" s="493" customFormat="1" ht="14.25">
      <c r="B354" s="494"/>
      <c r="C354" s="499"/>
      <c r="D354" s="499"/>
      <c r="E354" s="500"/>
      <c r="F354" s="499"/>
      <c r="G354" s="499"/>
      <c r="H354" s="500"/>
      <c r="I354" s="499"/>
      <c r="J354" s="499"/>
      <c r="K354" s="500"/>
    </row>
    <row r="355" spans="2:11" s="493" customFormat="1" ht="14.25">
      <c r="B355" s="494"/>
      <c r="C355" s="499"/>
      <c r="D355" s="499"/>
      <c r="E355" s="500"/>
      <c r="F355" s="499"/>
      <c r="G355" s="499"/>
      <c r="H355" s="500"/>
      <c r="I355" s="499"/>
      <c r="J355" s="499"/>
      <c r="K355" s="500"/>
    </row>
    <row r="356" spans="2:11" s="493" customFormat="1" ht="14.25">
      <c r="B356" s="494"/>
      <c r="C356" s="499"/>
      <c r="D356" s="499"/>
      <c r="E356" s="500"/>
      <c r="F356" s="499"/>
      <c r="G356" s="499"/>
      <c r="H356" s="500"/>
      <c r="I356" s="499"/>
      <c r="J356" s="499"/>
      <c r="K356" s="500"/>
    </row>
    <row r="357" spans="2:11" s="493" customFormat="1" ht="14.25">
      <c r="B357" s="494"/>
      <c r="C357" s="499"/>
      <c r="D357" s="499"/>
      <c r="E357" s="500"/>
      <c r="F357" s="499"/>
      <c r="G357" s="499"/>
      <c r="H357" s="500"/>
      <c r="I357" s="499"/>
      <c r="J357" s="499"/>
      <c r="K357" s="500"/>
    </row>
    <row r="358" spans="2:11" s="493" customFormat="1" ht="14.25">
      <c r="B358" s="494"/>
      <c r="C358" s="499"/>
      <c r="D358" s="499"/>
      <c r="E358" s="500"/>
      <c r="F358" s="499"/>
      <c r="G358" s="499"/>
      <c r="H358" s="500"/>
      <c r="I358" s="499"/>
      <c r="J358" s="499"/>
      <c r="K358" s="500"/>
    </row>
    <row r="359" spans="2:11" s="493" customFormat="1" ht="14.25">
      <c r="B359" s="494"/>
      <c r="C359" s="499"/>
      <c r="D359" s="499"/>
      <c r="E359" s="500"/>
      <c r="F359" s="499"/>
      <c r="G359" s="499"/>
      <c r="H359" s="500"/>
      <c r="I359" s="499"/>
      <c r="J359" s="499"/>
      <c r="K359" s="500"/>
    </row>
    <row r="360" spans="2:11" s="493" customFormat="1" ht="14.25">
      <c r="B360" s="494"/>
      <c r="C360" s="499"/>
      <c r="D360" s="499"/>
      <c r="E360" s="500"/>
      <c r="F360" s="499"/>
      <c r="G360" s="499"/>
      <c r="H360" s="500"/>
      <c r="I360" s="499"/>
      <c r="J360" s="499"/>
      <c r="K360" s="500"/>
    </row>
    <row r="361" spans="2:11" s="493" customFormat="1" ht="14.25">
      <c r="B361" s="494"/>
      <c r="C361" s="499"/>
      <c r="D361" s="499"/>
      <c r="E361" s="500"/>
      <c r="F361" s="499"/>
      <c r="G361" s="499"/>
      <c r="H361" s="500"/>
      <c r="I361" s="499"/>
      <c r="J361" s="499"/>
      <c r="K361" s="500"/>
    </row>
    <row r="362" spans="2:11" s="493" customFormat="1" ht="14.25">
      <c r="B362" s="494"/>
      <c r="C362" s="499"/>
      <c r="D362" s="499"/>
      <c r="E362" s="500"/>
      <c r="F362" s="499"/>
      <c r="G362" s="499"/>
      <c r="H362" s="500"/>
      <c r="I362" s="499"/>
      <c r="J362" s="499"/>
      <c r="K362" s="500"/>
    </row>
    <row r="363" spans="2:11" s="493" customFormat="1" ht="14.25">
      <c r="B363" s="494"/>
      <c r="C363" s="499"/>
      <c r="D363" s="499"/>
      <c r="E363" s="500"/>
      <c r="F363" s="499"/>
      <c r="G363" s="499"/>
      <c r="H363" s="500"/>
      <c r="I363" s="499"/>
      <c r="J363" s="499"/>
      <c r="K363" s="500"/>
    </row>
    <row r="364" spans="2:11" s="493" customFormat="1" ht="14.25">
      <c r="B364" s="494"/>
      <c r="C364" s="499"/>
      <c r="D364" s="499"/>
      <c r="E364" s="500"/>
      <c r="F364" s="499"/>
      <c r="G364" s="499"/>
      <c r="H364" s="500"/>
      <c r="I364" s="499"/>
      <c r="J364" s="499"/>
      <c r="K364" s="500"/>
    </row>
    <row r="365" spans="2:11" s="493" customFormat="1" ht="14.25">
      <c r="B365" s="494"/>
      <c r="C365" s="499"/>
      <c r="D365" s="499"/>
      <c r="E365" s="500"/>
      <c r="F365" s="499"/>
      <c r="G365" s="499"/>
      <c r="H365" s="500"/>
      <c r="I365" s="499"/>
      <c r="J365" s="499"/>
      <c r="K365" s="500"/>
    </row>
    <row r="366" spans="2:11" s="493" customFormat="1" ht="14.25">
      <c r="B366" s="494"/>
      <c r="C366" s="499"/>
      <c r="D366" s="499"/>
      <c r="E366" s="500"/>
      <c r="F366" s="499"/>
      <c r="G366" s="499"/>
      <c r="H366" s="500"/>
      <c r="I366" s="499"/>
      <c r="J366" s="499"/>
      <c r="K366" s="500"/>
    </row>
    <row r="367" spans="2:11" s="493" customFormat="1" ht="14.25">
      <c r="B367" s="494"/>
      <c r="C367" s="499"/>
      <c r="D367" s="499"/>
      <c r="E367" s="500"/>
      <c r="F367" s="499"/>
      <c r="G367" s="499"/>
      <c r="H367" s="500"/>
      <c r="I367" s="499"/>
      <c r="J367" s="499"/>
      <c r="K367" s="500"/>
    </row>
    <row r="368" spans="2:11" s="493" customFormat="1" ht="14.25">
      <c r="B368" s="494"/>
      <c r="C368" s="499"/>
      <c r="D368" s="499"/>
      <c r="E368" s="500"/>
      <c r="F368" s="499"/>
      <c r="G368" s="499"/>
      <c r="H368" s="500"/>
      <c r="I368" s="499"/>
      <c r="J368" s="499"/>
      <c r="K368" s="500"/>
    </row>
    <row r="369" spans="2:11" s="493" customFormat="1" ht="14.25">
      <c r="B369" s="494"/>
      <c r="C369" s="499"/>
      <c r="D369" s="499"/>
      <c r="E369" s="500"/>
      <c r="F369" s="499"/>
      <c r="G369" s="499"/>
      <c r="H369" s="500"/>
      <c r="I369" s="499"/>
      <c r="J369" s="499"/>
      <c r="K369" s="500"/>
    </row>
    <row r="370" spans="2:11" s="493" customFormat="1" ht="14.25">
      <c r="B370" s="494"/>
      <c r="C370" s="499"/>
      <c r="D370" s="499"/>
      <c r="E370" s="500"/>
      <c r="F370" s="499"/>
      <c r="G370" s="499"/>
      <c r="H370" s="500"/>
      <c r="I370" s="499"/>
      <c r="J370" s="499"/>
      <c r="K370" s="500"/>
    </row>
    <row r="371" spans="2:11" s="493" customFormat="1" ht="14.25">
      <c r="B371" s="494"/>
      <c r="C371" s="499"/>
      <c r="D371" s="499"/>
      <c r="E371" s="500"/>
      <c r="F371" s="499"/>
      <c r="G371" s="499"/>
      <c r="H371" s="500"/>
      <c r="I371" s="499"/>
      <c r="J371" s="499"/>
      <c r="K371" s="500"/>
    </row>
    <row r="372" spans="2:11" s="493" customFormat="1" ht="14.25">
      <c r="B372" s="494"/>
      <c r="C372" s="499"/>
      <c r="D372" s="499"/>
      <c r="E372" s="500"/>
      <c r="F372" s="499"/>
      <c r="G372" s="499"/>
      <c r="H372" s="500"/>
      <c r="I372" s="499"/>
      <c r="J372" s="499"/>
      <c r="K372" s="500"/>
    </row>
    <row r="373" spans="2:11" s="493" customFormat="1" ht="14.25">
      <c r="B373" s="494"/>
      <c r="C373" s="499"/>
      <c r="D373" s="499"/>
      <c r="E373" s="500"/>
      <c r="F373" s="499"/>
      <c r="G373" s="499"/>
      <c r="H373" s="500"/>
      <c r="I373" s="499"/>
      <c r="J373" s="499"/>
      <c r="K373" s="500"/>
    </row>
    <row r="374" spans="2:11" s="493" customFormat="1" ht="14.25">
      <c r="B374" s="494"/>
      <c r="C374" s="499"/>
      <c r="D374" s="499"/>
      <c r="E374" s="500"/>
      <c r="F374" s="499"/>
      <c r="G374" s="499"/>
      <c r="H374" s="500"/>
      <c r="I374" s="499"/>
      <c r="J374" s="499"/>
      <c r="K374" s="500"/>
    </row>
    <row r="375" spans="2:11" s="493" customFormat="1" ht="14.25">
      <c r="B375" s="494"/>
      <c r="C375" s="499"/>
      <c r="D375" s="499"/>
      <c r="E375" s="500"/>
      <c r="F375" s="499"/>
      <c r="G375" s="499"/>
      <c r="H375" s="500"/>
      <c r="I375" s="499"/>
      <c r="J375" s="499"/>
      <c r="K375" s="500"/>
    </row>
    <row r="376" spans="2:11" s="493" customFormat="1" ht="14.25">
      <c r="B376" s="494"/>
      <c r="C376" s="499"/>
      <c r="D376" s="499"/>
      <c r="E376" s="500"/>
      <c r="F376" s="499"/>
      <c r="G376" s="499"/>
      <c r="H376" s="500"/>
      <c r="I376" s="499"/>
      <c r="J376" s="499"/>
      <c r="K376" s="500"/>
    </row>
    <row r="377" spans="2:11" s="493" customFormat="1" ht="14.25">
      <c r="B377" s="494"/>
      <c r="C377" s="499"/>
      <c r="D377" s="499"/>
      <c r="E377" s="500"/>
      <c r="F377" s="499"/>
      <c r="G377" s="499"/>
      <c r="H377" s="500"/>
      <c r="I377" s="499"/>
      <c r="J377" s="499"/>
      <c r="K377" s="500"/>
    </row>
    <row r="378" spans="2:11" s="493" customFormat="1" ht="14.25">
      <c r="B378" s="494"/>
      <c r="C378" s="499"/>
      <c r="D378" s="499"/>
      <c r="E378" s="500"/>
      <c r="F378" s="499"/>
      <c r="G378" s="499"/>
      <c r="H378" s="500"/>
      <c r="I378" s="499"/>
      <c r="J378" s="499"/>
      <c r="K378" s="500"/>
    </row>
    <row r="379" spans="2:11" s="493" customFormat="1" ht="14.25">
      <c r="B379" s="494"/>
      <c r="C379" s="499"/>
      <c r="D379" s="499"/>
      <c r="E379" s="500"/>
      <c r="F379" s="499"/>
      <c r="G379" s="499"/>
      <c r="H379" s="500"/>
      <c r="I379" s="499"/>
      <c r="J379" s="499"/>
      <c r="K379" s="500"/>
    </row>
    <row r="380" spans="2:11" s="493" customFormat="1" ht="14.25">
      <c r="B380" s="494"/>
      <c r="C380" s="499"/>
      <c r="D380" s="499"/>
      <c r="E380" s="500"/>
      <c r="F380" s="499"/>
      <c r="G380" s="499"/>
      <c r="H380" s="500"/>
      <c r="I380" s="499"/>
      <c r="J380" s="499"/>
      <c r="K380" s="500"/>
    </row>
    <row r="381" spans="2:11" s="493" customFormat="1" ht="14.25">
      <c r="B381" s="494"/>
      <c r="C381" s="499"/>
      <c r="D381" s="499"/>
      <c r="E381" s="500"/>
      <c r="F381" s="499"/>
      <c r="G381" s="499"/>
      <c r="H381" s="500"/>
      <c r="I381" s="499"/>
      <c r="J381" s="499"/>
      <c r="K381" s="500"/>
    </row>
    <row r="382" spans="2:11" s="493" customFormat="1" ht="14.25">
      <c r="B382" s="494"/>
      <c r="C382" s="499"/>
      <c r="D382" s="499"/>
      <c r="E382" s="500"/>
      <c r="F382" s="499"/>
      <c r="G382" s="499"/>
      <c r="H382" s="500"/>
      <c r="I382" s="499"/>
      <c r="J382" s="499"/>
      <c r="K382" s="500"/>
    </row>
    <row r="383" spans="2:11" s="493" customFormat="1" ht="14.25">
      <c r="B383" s="494"/>
      <c r="C383" s="499"/>
      <c r="D383" s="499"/>
      <c r="E383" s="500"/>
      <c r="F383" s="499"/>
      <c r="G383" s="499"/>
      <c r="H383" s="500"/>
      <c r="I383" s="499"/>
      <c r="J383" s="499"/>
      <c r="K383" s="500"/>
    </row>
    <row r="384" spans="2:11" s="493" customFormat="1" ht="14.25">
      <c r="B384" s="494"/>
      <c r="C384" s="499"/>
      <c r="D384" s="499"/>
      <c r="E384" s="500"/>
      <c r="F384" s="499"/>
      <c r="G384" s="499"/>
      <c r="H384" s="500"/>
      <c r="I384" s="499"/>
      <c r="J384" s="499"/>
      <c r="K384" s="500"/>
    </row>
    <row r="385" spans="2:11" s="493" customFormat="1" ht="14.25">
      <c r="B385" s="494"/>
      <c r="C385" s="499"/>
      <c r="D385" s="499"/>
      <c r="E385" s="500"/>
      <c r="F385" s="499"/>
      <c r="G385" s="499"/>
      <c r="H385" s="500"/>
      <c r="I385" s="499"/>
      <c r="J385" s="499"/>
      <c r="K385" s="500"/>
    </row>
    <row r="386" spans="2:11" s="493" customFormat="1" ht="14.25">
      <c r="B386" s="494"/>
      <c r="C386" s="499"/>
      <c r="D386" s="499"/>
      <c r="E386" s="500"/>
      <c r="F386" s="499"/>
      <c r="G386" s="499"/>
      <c r="H386" s="500"/>
      <c r="I386" s="499"/>
      <c r="J386" s="499"/>
      <c r="K386" s="500"/>
    </row>
    <row r="387" spans="2:11" s="493" customFormat="1" ht="14.25">
      <c r="B387" s="494"/>
      <c r="C387" s="499"/>
      <c r="D387" s="499"/>
      <c r="E387" s="500"/>
      <c r="F387" s="499"/>
      <c r="G387" s="499"/>
      <c r="H387" s="500"/>
      <c r="I387" s="499"/>
      <c r="J387" s="499"/>
      <c r="K387" s="500"/>
    </row>
    <row r="388" spans="2:11" s="493" customFormat="1" ht="14.25">
      <c r="B388" s="494"/>
      <c r="C388" s="499"/>
      <c r="D388" s="499"/>
      <c r="E388" s="500"/>
      <c r="F388" s="499"/>
      <c r="G388" s="499"/>
      <c r="H388" s="500"/>
      <c r="I388" s="499"/>
      <c r="J388" s="499"/>
      <c r="K388" s="500"/>
    </row>
    <row r="389" spans="2:11" s="493" customFormat="1" ht="14.25">
      <c r="B389" s="494"/>
      <c r="C389" s="499"/>
      <c r="D389" s="499"/>
      <c r="E389" s="500"/>
      <c r="F389" s="499"/>
      <c r="G389" s="499"/>
      <c r="H389" s="500"/>
      <c r="I389" s="499"/>
      <c r="J389" s="499"/>
      <c r="K389" s="500"/>
    </row>
    <row r="390" spans="2:11" s="493" customFormat="1" ht="14.25">
      <c r="B390" s="494"/>
      <c r="C390" s="499"/>
      <c r="D390" s="499"/>
      <c r="E390" s="500"/>
      <c r="F390" s="499"/>
      <c r="G390" s="499"/>
      <c r="H390" s="500"/>
      <c r="I390" s="499"/>
      <c r="J390" s="499"/>
      <c r="K390" s="500"/>
    </row>
    <row r="391" spans="2:11" s="493" customFormat="1" ht="14.25">
      <c r="B391" s="494"/>
      <c r="C391" s="499"/>
      <c r="D391" s="499"/>
      <c r="E391" s="500"/>
      <c r="F391" s="499"/>
      <c r="G391" s="499"/>
      <c r="H391" s="500"/>
      <c r="I391" s="499"/>
      <c r="J391" s="499"/>
      <c r="K391" s="500"/>
    </row>
    <row r="392" spans="2:11" s="493" customFormat="1" ht="14.25">
      <c r="B392" s="494"/>
      <c r="C392" s="499"/>
      <c r="D392" s="499"/>
      <c r="E392" s="500"/>
      <c r="F392" s="499"/>
      <c r="G392" s="499"/>
      <c r="H392" s="500"/>
      <c r="I392" s="499"/>
      <c r="J392" s="499"/>
      <c r="K392" s="500"/>
    </row>
    <row r="393" spans="2:11" s="493" customFormat="1" ht="14.25">
      <c r="B393" s="494"/>
      <c r="C393" s="499"/>
      <c r="D393" s="499"/>
      <c r="E393" s="500"/>
      <c r="F393" s="499"/>
      <c r="G393" s="499"/>
      <c r="H393" s="500"/>
      <c r="I393" s="499"/>
      <c r="J393" s="499"/>
      <c r="K393" s="500"/>
    </row>
    <row r="394" spans="2:11" s="493" customFormat="1" ht="14.25">
      <c r="B394" s="494"/>
      <c r="C394" s="499"/>
      <c r="D394" s="499"/>
      <c r="E394" s="500"/>
      <c r="F394" s="499"/>
      <c r="G394" s="499"/>
      <c r="H394" s="500"/>
      <c r="I394" s="499"/>
      <c r="J394" s="499"/>
      <c r="K394" s="500"/>
    </row>
    <row r="395" spans="2:11" s="493" customFormat="1" ht="14.25">
      <c r="B395" s="494"/>
      <c r="C395" s="499"/>
      <c r="D395" s="499"/>
      <c r="E395" s="500"/>
      <c r="F395" s="499"/>
      <c r="G395" s="499"/>
      <c r="H395" s="500"/>
      <c r="I395" s="499"/>
      <c r="J395" s="499"/>
      <c r="K395" s="500"/>
    </row>
    <row r="396" spans="2:11" s="493" customFormat="1" ht="14.25">
      <c r="B396" s="494"/>
      <c r="C396" s="499"/>
      <c r="D396" s="499"/>
      <c r="E396" s="500"/>
      <c r="F396" s="499"/>
      <c r="G396" s="499"/>
      <c r="H396" s="500"/>
      <c r="I396" s="499"/>
      <c r="J396" s="499"/>
      <c r="K396" s="500"/>
    </row>
    <row r="397" spans="2:11" s="493" customFormat="1" ht="14.25">
      <c r="B397" s="494"/>
      <c r="C397" s="499"/>
      <c r="D397" s="499"/>
      <c r="E397" s="500"/>
      <c r="F397" s="499"/>
      <c r="G397" s="499"/>
      <c r="H397" s="500"/>
      <c r="I397" s="499"/>
      <c r="J397" s="499"/>
      <c r="K397" s="500"/>
    </row>
    <row r="398" spans="2:11" s="493" customFormat="1" ht="14.25">
      <c r="B398" s="494"/>
      <c r="C398" s="499"/>
      <c r="D398" s="499"/>
      <c r="E398" s="500"/>
      <c r="F398" s="499"/>
      <c r="G398" s="499"/>
      <c r="H398" s="500"/>
      <c r="I398" s="499"/>
      <c r="J398" s="499"/>
      <c r="K398" s="500"/>
    </row>
    <row r="399" spans="2:11" s="493" customFormat="1" ht="14.25">
      <c r="B399" s="494"/>
      <c r="C399" s="499"/>
      <c r="D399" s="499"/>
      <c r="E399" s="500"/>
      <c r="F399" s="499"/>
      <c r="G399" s="499"/>
      <c r="H399" s="500"/>
      <c r="I399" s="499"/>
      <c r="J399" s="499"/>
      <c r="K399" s="500"/>
    </row>
    <row r="400" spans="2:11" s="493" customFormat="1" ht="14.25">
      <c r="B400" s="494"/>
      <c r="C400" s="499"/>
      <c r="D400" s="499"/>
      <c r="E400" s="500"/>
      <c r="F400" s="499"/>
      <c r="G400" s="499"/>
      <c r="H400" s="500"/>
      <c r="I400" s="499"/>
      <c r="J400" s="499"/>
      <c r="K400" s="500"/>
    </row>
    <row r="401" spans="2:11" s="493" customFormat="1" ht="14.25">
      <c r="B401" s="494"/>
      <c r="C401" s="499"/>
      <c r="D401" s="499"/>
      <c r="E401" s="500"/>
      <c r="F401" s="499"/>
      <c r="G401" s="499"/>
      <c r="H401" s="500"/>
      <c r="I401" s="499"/>
      <c r="J401" s="499"/>
      <c r="K401" s="500"/>
    </row>
    <row r="402" spans="2:11" s="493" customFormat="1" ht="14.25">
      <c r="B402" s="494"/>
      <c r="C402" s="499"/>
      <c r="D402" s="499"/>
      <c r="E402" s="500"/>
      <c r="F402" s="499"/>
      <c r="G402" s="499"/>
      <c r="H402" s="500"/>
      <c r="I402" s="499"/>
      <c r="J402" s="499"/>
      <c r="K402" s="500"/>
    </row>
    <row r="403" spans="2:11" s="493" customFormat="1" ht="14.25">
      <c r="B403" s="494"/>
      <c r="C403" s="499"/>
      <c r="D403" s="499"/>
      <c r="E403" s="500"/>
      <c r="F403" s="499"/>
      <c r="G403" s="499"/>
      <c r="H403" s="500"/>
      <c r="I403" s="499"/>
      <c r="J403" s="499"/>
      <c r="K403" s="500"/>
    </row>
    <row r="404" spans="2:11" s="493" customFormat="1" ht="14.25">
      <c r="B404" s="494"/>
      <c r="C404" s="499"/>
      <c r="D404" s="499"/>
      <c r="E404" s="500"/>
      <c r="F404" s="499"/>
      <c r="G404" s="499"/>
      <c r="H404" s="500"/>
      <c r="I404" s="499"/>
      <c r="J404" s="499"/>
      <c r="K404" s="500"/>
    </row>
    <row r="405" spans="2:11" s="493" customFormat="1" ht="14.25">
      <c r="B405" s="494"/>
      <c r="C405" s="499"/>
      <c r="D405" s="499"/>
      <c r="E405" s="500"/>
      <c r="F405" s="499"/>
      <c r="G405" s="499"/>
      <c r="H405" s="500"/>
      <c r="I405" s="499"/>
      <c r="J405" s="499"/>
      <c r="K405" s="500"/>
    </row>
    <row r="406" spans="2:11" s="493" customFormat="1" ht="14.25">
      <c r="B406" s="494"/>
      <c r="C406" s="499"/>
      <c r="D406" s="499"/>
      <c r="E406" s="500"/>
      <c r="F406" s="499"/>
      <c r="G406" s="499"/>
      <c r="H406" s="500"/>
      <c r="I406" s="499"/>
      <c r="J406" s="499"/>
      <c r="K406" s="500"/>
    </row>
    <row r="407" spans="2:11" s="493" customFormat="1" ht="14.25">
      <c r="B407" s="494"/>
      <c r="C407" s="499"/>
      <c r="D407" s="499"/>
      <c r="E407" s="500"/>
      <c r="F407" s="499"/>
      <c r="G407" s="499"/>
      <c r="H407" s="500"/>
      <c r="I407" s="499"/>
      <c r="J407" s="499"/>
      <c r="K407" s="500"/>
    </row>
    <row r="408" spans="2:11" s="493" customFormat="1" ht="14.25">
      <c r="B408" s="494"/>
      <c r="C408" s="499"/>
      <c r="D408" s="499"/>
      <c r="E408" s="500"/>
      <c r="F408" s="499"/>
      <c r="G408" s="499"/>
      <c r="H408" s="500"/>
      <c r="I408" s="499"/>
      <c r="J408" s="499"/>
      <c r="K408" s="500"/>
    </row>
    <row r="409" spans="2:11" s="493" customFormat="1" ht="14.25">
      <c r="B409" s="494"/>
      <c r="C409" s="499"/>
      <c r="D409" s="499"/>
      <c r="E409" s="500"/>
      <c r="F409" s="499"/>
      <c r="G409" s="499"/>
      <c r="H409" s="500"/>
      <c r="I409" s="499"/>
      <c r="J409" s="499"/>
      <c r="K409" s="500"/>
    </row>
    <row r="410" spans="2:11" s="493" customFormat="1" ht="14.25">
      <c r="B410" s="494"/>
      <c r="C410" s="499"/>
      <c r="D410" s="499"/>
      <c r="E410" s="500"/>
      <c r="F410" s="499"/>
      <c r="G410" s="499"/>
      <c r="H410" s="500"/>
      <c r="I410" s="499"/>
      <c r="J410" s="499"/>
      <c r="K410" s="500"/>
    </row>
    <row r="411" spans="2:11" s="493" customFormat="1" ht="14.25">
      <c r="B411" s="494"/>
      <c r="C411" s="499"/>
      <c r="D411" s="499"/>
      <c r="E411" s="500"/>
      <c r="F411" s="499"/>
      <c r="G411" s="499"/>
      <c r="H411" s="500"/>
      <c r="I411" s="499"/>
      <c r="J411" s="499"/>
      <c r="K411" s="500"/>
    </row>
    <row r="412" spans="2:11" s="493" customFormat="1" ht="14.25">
      <c r="B412" s="494"/>
      <c r="C412" s="499"/>
      <c r="D412" s="499"/>
      <c r="E412" s="500"/>
      <c r="F412" s="499"/>
      <c r="G412" s="499"/>
      <c r="H412" s="500"/>
      <c r="I412" s="499"/>
      <c r="J412" s="499"/>
      <c r="K412" s="500"/>
    </row>
    <row r="413" spans="2:11" s="493" customFormat="1" ht="14.25">
      <c r="B413" s="494"/>
      <c r="C413" s="499"/>
      <c r="D413" s="499"/>
      <c r="E413" s="500"/>
      <c r="F413" s="499"/>
      <c r="G413" s="499"/>
      <c r="H413" s="500"/>
      <c r="I413" s="499"/>
      <c r="J413" s="499"/>
      <c r="K413" s="500"/>
    </row>
    <row r="414" spans="2:11" s="493" customFormat="1" ht="14.25">
      <c r="B414" s="494"/>
      <c r="C414" s="499"/>
      <c r="D414" s="499"/>
      <c r="E414" s="500"/>
      <c r="F414" s="499"/>
      <c r="G414" s="499"/>
      <c r="H414" s="500"/>
      <c r="I414" s="499"/>
      <c r="J414" s="499"/>
      <c r="K414" s="500"/>
    </row>
    <row r="415" spans="2:11" s="493" customFormat="1" ht="14.25">
      <c r="B415" s="494"/>
      <c r="C415" s="499"/>
      <c r="D415" s="499"/>
      <c r="E415" s="500"/>
      <c r="F415" s="499"/>
      <c r="G415" s="499"/>
      <c r="H415" s="500"/>
      <c r="I415" s="499"/>
      <c r="J415" s="499"/>
      <c r="K415" s="500"/>
    </row>
    <row r="416" spans="2:11" s="493" customFormat="1" ht="14.25">
      <c r="B416" s="494"/>
      <c r="C416" s="499"/>
      <c r="D416" s="499"/>
      <c r="E416" s="500"/>
      <c r="F416" s="499"/>
      <c r="G416" s="499"/>
      <c r="H416" s="500"/>
      <c r="I416" s="499"/>
      <c r="J416" s="499"/>
      <c r="K416" s="500"/>
    </row>
    <row r="417" spans="2:11" s="493" customFormat="1" ht="14.25">
      <c r="B417" s="494"/>
      <c r="C417" s="499"/>
      <c r="D417" s="499"/>
      <c r="E417" s="500"/>
      <c r="F417" s="499"/>
      <c r="G417" s="499"/>
      <c r="H417" s="500"/>
      <c r="I417" s="499"/>
      <c r="J417" s="499"/>
      <c r="K417" s="500"/>
    </row>
    <row r="418" spans="2:11" s="493" customFormat="1" ht="14.25">
      <c r="B418" s="494"/>
      <c r="C418" s="499"/>
      <c r="D418" s="499"/>
      <c r="E418" s="500"/>
      <c r="F418" s="499"/>
      <c r="G418" s="499"/>
      <c r="H418" s="500"/>
      <c r="I418" s="499"/>
      <c r="J418" s="499"/>
      <c r="K418" s="500"/>
    </row>
    <row r="419" spans="2:11" s="493" customFormat="1" ht="14.25">
      <c r="B419" s="494"/>
      <c r="C419" s="499"/>
      <c r="D419" s="499"/>
      <c r="E419" s="500"/>
      <c r="F419" s="499"/>
      <c r="G419" s="499"/>
      <c r="H419" s="500"/>
      <c r="I419" s="499"/>
      <c r="J419" s="499"/>
      <c r="K419" s="500"/>
    </row>
    <row r="420" spans="2:11" s="493" customFormat="1" ht="14.25">
      <c r="B420" s="494"/>
      <c r="C420" s="499"/>
      <c r="D420" s="499"/>
      <c r="E420" s="500"/>
      <c r="F420" s="499"/>
      <c r="G420" s="499"/>
      <c r="H420" s="500"/>
      <c r="I420" s="499"/>
      <c r="J420" s="499"/>
      <c r="K420" s="500"/>
    </row>
    <row r="421" spans="2:11" s="493" customFormat="1" ht="14.25">
      <c r="B421" s="494"/>
      <c r="C421" s="499"/>
      <c r="D421" s="499"/>
      <c r="E421" s="500"/>
      <c r="F421" s="499"/>
      <c r="G421" s="499"/>
      <c r="H421" s="500"/>
      <c r="I421" s="499"/>
      <c r="J421" s="499"/>
      <c r="K421" s="500"/>
    </row>
    <row r="422" spans="2:11" s="493" customFormat="1" ht="14.25">
      <c r="B422" s="494"/>
      <c r="C422" s="499"/>
      <c r="D422" s="499"/>
      <c r="E422" s="500"/>
      <c r="F422" s="499"/>
      <c r="G422" s="499"/>
      <c r="H422" s="500"/>
      <c r="I422" s="499"/>
      <c r="J422" s="499"/>
      <c r="K422" s="500"/>
    </row>
    <row r="423" spans="2:11" s="493" customFormat="1" ht="14.25">
      <c r="B423" s="494"/>
      <c r="C423" s="499"/>
      <c r="D423" s="499"/>
      <c r="E423" s="500"/>
      <c r="F423" s="499"/>
      <c r="G423" s="499"/>
      <c r="H423" s="500"/>
      <c r="I423" s="499"/>
      <c r="J423" s="499"/>
      <c r="K423" s="500"/>
    </row>
    <row r="424" spans="2:11" s="493" customFormat="1" ht="14.25">
      <c r="B424" s="494"/>
      <c r="C424" s="499"/>
      <c r="D424" s="499"/>
      <c r="E424" s="500"/>
      <c r="F424" s="499"/>
      <c r="G424" s="499"/>
      <c r="H424" s="500"/>
      <c r="I424" s="499"/>
      <c r="J424" s="499"/>
      <c r="K424" s="500"/>
    </row>
    <row r="425" spans="2:11" s="493" customFormat="1" ht="14.25">
      <c r="B425" s="494"/>
      <c r="C425" s="499"/>
      <c r="D425" s="499"/>
      <c r="E425" s="500"/>
      <c r="F425" s="499"/>
      <c r="G425" s="499"/>
      <c r="H425" s="500"/>
      <c r="I425" s="499"/>
      <c r="J425" s="499"/>
      <c r="K425" s="500"/>
    </row>
    <row r="426" spans="2:11" s="493" customFormat="1" ht="14.25">
      <c r="B426" s="494"/>
      <c r="C426" s="499"/>
      <c r="D426" s="499"/>
      <c r="E426" s="500"/>
      <c r="F426" s="499"/>
      <c r="G426" s="499"/>
      <c r="H426" s="500"/>
      <c r="I426" s="499"/>
      <c r="J426" s="499"/>
      <c r="K426" s="500"/>
    </row>
    <row r="427" spans="2:11" s="493" customFormat="1" ht="14.25">
      <c r="B427" s="494"/>
      <c r="C427" s="499"/>
      <c r="D427" s="499"/>
      <c r="E427" s="500"/>
      <c r="F427" s="499"/>
      <c r="G427" s="499"/>
      <c r="H427" s="500"/>
      <c r="I427" s="499"/>
      <c r="J427" s="499"/>
      <c r="K427" s="500"/>
    </row>
    <row r="428" spans="2:11" s="493" customFormat="1" ht="14.25">
      <c r="B428" s="494"/>
      <c r="C428" s="499"/>
      <c r="D428" s="499"/>
      <c r="E428" s="500"/>
      <c r="F428" s="499"/>
      <c r="G428" s="499"/>
      <c r="H428" s="500"/>
      <c r="I428" s="499"/>
      <c r="J428" s="499"/>
      <c r="K428" s="500"/>
    </row>
    <row r="429" spans="2:11" s="493" customFormat="1" ht="14.25">
      <c r="B429" s="494"/>
      <c r="C429" s="499"/>
      <c r="D429" s="499"/>
      <c r="E429" s="500"/>
      <c r="F429" s="499"/>
      <c r="G429" s="499"/>
      <c r="H429" s="500"/>
      <c r="I429" s="499"/>
      <c r="J429" s="499"/>
      <c r="K429" s="500"/>
    </row>
    <row r="430" spans="2:11" s="493" customFormat="1" ht="14.25">
      <c r="B430" s="494"/>
      <c r="C430" s="499"/>
      <c r="D430" s="499"/>
      <c r="E430" s="500"/>
      <c r="F430" s="499"/>
      <c r="G430" s="499"/>
      <c r="H430" s="500"/>
      <c r="I430" s="499"/>
      <c r="J430" s="499"/>
      <c r="K430" s="500"/>
    </row>
    <row r="431" spans="2:11" s="493" customFormat="1" ht="14.25">
      <c r="B431" s="494"/>
      <c r="C431" s="499"/>
      <c r="D431" s="499"/>
      <c r="E431" s="500"/>
      <c r="F431" s="499"/>
      <c r="G431" s="499"/>
      <c r="H431" s="500"/>
      <c r="I431" s="499"/>
      <c r="J431" s="499"/>
      <c r="K431" s="500"/>
    </row>
    <row r="432" spans="2:11" s="493" customFormat="1" ht="14.25">
      <c r="B432" s="494"/>
      <c r="C432" s="499"/>
      <c r="D432" s="499"/>
      <c r="E432" s="500"/>
      <c r="F432" s="499"/>
      <c r="G432" s="499"/>
      <c r="H432" s="500"/>
      <c r="I432" s="499"/>
      <c r="J432" s="499"/>
      <c r="K432" s="500"/>
    </row>
    <row r="433" spans="2:11" s="493" customFormat="1" ht="14.25">
      <c r="B433" s="494"/>
      <c r="C433" s="499"/>
      <c r="D433" s="499"/>
      <c r="E433" s="500"/>
      <c r="F433" s="499"/>
      <c r="G433" s="499"/>
      <c r="H433" s="500"/>
      <c r="I433" s="499"/>
      <c r="J433" s="499"/>
      <c r="K433" s="500"/>
    </row>
    <row r="434" spans="2:11" s="493" customFormat="1" ht="14.25">
      <c r="B434" s="494"/>
      <c r="C434" s="499"/>
      <c r="D434" s="499"/>
      <c r="E434" s="500"/>
      <c r="F434" s="499"/>
      <c r="G434" s="499"/>
      <c r="H434" s="500"/>
      <c r="I434" s="499"/>
      <c r="J434" s="499"/>
      <c r="K434" s="500"/>
    </row>
    <row r="435" spans="2:11" s="493" customFormat="1" ht="14.25">
      <c r="B435" s="494"/>
      <c r="C435" s="499"/>
      <c r="D435" s="499"/>
      <c r="E435" s="500"/>
      <c r="F435" s="499"/>
      <c r="G435" s="499"/>
      <c r="H435" s="500"/>
      <c r="I435" s="499"/>
      <c r="J435" s="499"/>
      <c r="K435" s="500"/>
    </row>
    <row r="436" spans="2:11" s="493" customFormat="1" ht="14.25">
      <c r="B436" s="494"/>
      <c r="C436" s="499"/>
      <c r="D436" s="499"/>
      <c r="E436" s="500"/>
      <c r="F436" s="499"/>
      <c r="G436" s="499"/>
      <c r="H436" s="500"/>
      <c r="I436" s="499"/>
      <c r="J436" s="499"/>
      <c r="K436" s="500"/>
    </row>
    <row r="437" spans="2:11" s="493" customFormat="1" ht="14.25">
      <c r="B437" s="494"/>
      <c r="C437" s="499"/>
      <c r="D437" s="499"/>
      <c r="E437" s="500"/>
      <c r="F437" s="499"/>
      <c r="G437" s="499"/>
      <c r="H437" s="500"/>
      <c r="I437" s="499"/>
      <c r="J437" s="499"/>
      <c r="K437" s="500"/>
    </row>
    <row r="438" spans="2:11" s="493" customFormat="1" ht="14.25">
      <c r="B438" s="494"/>
      <c r="C438" s="499"/>
      <c r="D438" s="499"/>
      <c r="E438" s="500"/>
      <c r="F438" s="499"/>
      <c r="G438" s="499"/>
      <c r="H438" s="500"/>
      <c r="I438" s="499"/>
      <c r="J438" s="499"/>
      <c r="K438" s="500"/>
    </row>
    <row r="439" spans="2:11" s="493" customFormat="1" ht="14.25">
      <c r="B439" s="494"/>
      <c r="C439" s="499"/>
      <c r="D439" s="499"/>
      <c r="E439" s="500"/>
      <c r="F439" s="499"/>
      <c r="G439" s="499"/>
      <c r="H439" s="500"/>
      <c r="I439" s="499"/>
      <c r="J439" s="499"/>
      <c r="K439" s="500"/>
    </row>
    <row r="440" spans="2:11" s="493" customFormat="1" ht="14.25">
      <c r="B440" s="494"/>
      <c r="C440" s="499"/>
      <c r="D440" s="499"/>
      <c r="E440" s="500"/>
      <c r="F440" s="499"/>
      <c r="G440" s="499"/>
      <c r="H440" s="500"/>
      <c r="I440" s="499"/>
      <c r="J440" s="499"/>
      <c r="K440" s="500"/>
    </row>
    <row r="441" spans="2:11" s="493" customFormat="1" ht="14.25">
      <c r="B441" s="494"/>
      <c r="C441" s="499"/>
      <c r="D441" s="499"/>
      <c r="E441" s="500"/>
      <c r="F441" s="499"/>
      <c r="G441" s="499"/>
      <c r="H441" s="500"/>
      <c r="I441" s="499"/>
      <c r="J441" s="499"/>
      <c r="K441" s="500"/>
    </row>
    <row r="442" spans="2:11" s="493" customFormat="1" ht="14.25">
      <c r="B442" s="494"/>
      <c r="C442" s="499"/>
      <c r="D442" s="499"/>
      <c r="E442" s="500"/>
      <c r="F442" s="499"/>
      <c r="G442" s="499"/>
      <c r="H442" s="500"/>
      <c r="I442" s="499"/>
      <c r="J442" s="499"/>
      <c r="K442" s="500"/>
    </row>
    <row r="443" spans="2:11" s="493" customFormat="1" ht="14.25">
      <c r="B443" s="494"/>
      <c r="C443" s="499"/>
      <c r="D443" s="499"/>
      <c r="E443" s="500"/>
      <c r="F443" s="499"/>
      <c r="G443" s="499"/>
      <c r="H443" s="500"/>
      <c r="I443" s="499"/>
      <c r="J443" s="499"/>
      <c r="K443" s="500"/>
    </row>
    <row r="444" spans="2:11" s="493" customFormat="1" ht="14.25">
      <c r="B444" s="494"/>
      <c r="C444" s="499"/>
      <c r="D444" s="499"/>
      <c r="E444" s="500"/>
      <c r="F444" s="499"/>
      <c r="G444" s="499"/>
      <c r="H444" s="500"/>
      <c r="I444" s="499"/>
      <c r="J444" s="499"/>
      <c r="K444" s="500"/>
    </row>
    <row r="445" spans="2:11" s="493" customFormat="1" ht="14.25">
      <c r="B445" s="494"/>
      <c r="C445" s="499"/>
      <c r="D445" s="499"/>
      <c r="E445" s="500"/>
      <c r="F445" s="499"/>
      <c r="G445" s="499"/>
      <c r="H445" s="500"/>
      <c r="I445" s="499"/>
      <c r="J445" s="499"/>
      <c r="K445" s="500"/>
    </row>
    <row r="446" spans="2:11" s="493" customFormat="1" ht="14.25">
      <c r="B446" s="494"/>
      <c r="C446" s="499"/>
      <c r="D446" s="499"/>
      <c r="E446" s="500"/>
      <c r="F446" s="499"/>
      <c r="G446" s="499"/>
      <c r="H446" s="500"/>
      <c r="I446" s="499"/>
      <c r="J446" s="499"/>
      <c r="K446" s="500"/>
    </row>
    <row r="447" spans="2:11" s="493" customFormat="1" ht="14.25">
      <c r="B447" s="494"/>
      <c r="C447" s="499"/>
      <c r="D447" s="499"/>
      <c r="E447" s="500"/>
      <c r="F447" s="499"/>
      <c r="G447" s="499"/>
      <c r="H447" s="500"/>
      <c r="I447" s="499"/>
      <c r="J447" s="499"/>
      <c r="K447" s="500"/>
    </row>
    <row r="448" spans="2:11" s="493" customFormat="1" ht="14.25">
      <c r="B448" s="494"/>
      <c r="C448" s="499"/>
      <c r="D448" s="499"/>
      <c r="E448" s="500"/>
      <c r="F448" s="499"/>
      <c r="G448" s="499"/>
      <c r="H448" s="500"/>
      <c r="I448" s="499"/>
      <c r="J448" s="499"/>
      <c r="K448" s="500"/>
    </row>
    <row r="449" spans="2:11" s="493" customFormat="1" ht="14.25">
      <c r="B449" s="494"/>
      <c r="C449" s="499"/>
      <c r="D449" s="499"/>
      <c r="E449" s="500"/>
      <c r="F449" s="499"/>
      <c r="G449" s="499"/>
      <c r="H449" s="500"/>
      <c r="I449" s="499"/>
      <c r="J449" s="499"/>
      <c r="K449" s="500"/>
    </row>
    <row r="450" spans="2:11" s="493" customFormat="1" ht="14.25">
      <c r="B450" s="494"/>
      <c r="C450" s="499"/>
      <c r="D450" s="499"/>
      <c r="E450" s="500"/>
      <c r="F450" s="499"/>
      <c r="G450" s="499"/>
      <c r="H450" s="500"/>
      <c r="I450" s="499"/>
      <c r="J450" s="499"/>
      <c r="K450" s="500"/>
    </row>
    <row r="451" spans="2:11" s="493" customFormat="1" ht="14.25">
      <c r="B451" s="494"/>
      <c r="C451" s="499"/>
      <c r="D451" s="499"/>
      <c r="E451" s="500"/>
      <c r="F451" s="499"/>
      <c r="G451" s="499"/>
      <c r="H451" s="500"/>
      <c r="I451" s="499"/>
      <c r="J451" s="499"/>
      <c r="K451" s="500"/>
    </row>
    <row r="452" spans="2:11" s="493" customFormat="1" ht="14.25">
      <c r="B452" s="494"/>
      <c r="C452" s="499"/>
      <c r="D452" s="499"/>
      <c r="E452" s="500"/>
      <c r="F452" s="499"/>
      <c r="G452" s="499"/>
      <c r="H452" s="500"/>
      <c r="I452" s="499"/>
      <c r="J452" s="499"/>
      <c r="K452" s="500"/>
    </row>
    <row r="453" spans="2:11" s="493" customFormat="1" ht="14.25">
      <c r="B453" s="494"/>
      <c r="C453" s="499"/>
      <c r="D453" s="499"/>
      <c r="E453" s="500"/>
      <c r="F453" s="499"/>
      <c r="G453" s="499"/>
      <c r="H453" s="500"/>
      <c r="I453" s="499"/>
      <c r="J453" s="499"/>
      <c r="K453" s="500"/>
    </row>
    <row r="454" spans="2:11" s="493" customFormat="1" ht="14.25">
      <c r="B454" s="494"/>
      <c r="C454" s="499"/>
      <c r="D454" s="499"/>
      <c r="E454" s="500"/>
      <c r="F454" s="499"/>
      <c r="G454" s="499"/>
      <c r="H454" s="500"/>
      <c r="I454" s="499"/>
      <c r="J454" s="499"/>
      <c r="K454" s="500"/>
    </row>
    <row r="455" spans="2:11" s="493" customFormat="1" ht="14.25">
      <c r="B455" s="494"/>
      <c r="C455" s="499"/>
      <c r="D455" s="499"/>
      <c r="E455" s="500"/>
      <c r="F455" s="499"/>
      <c r="G455" s="499"/>
      <c r="H455" s="500"/>
      <c r="I455" s="499"/>
      <c r="J455" s="499"/>
      <c r="K455" s="500"/>
    </row>
    <row r="456" spans="2:11" s="493" customFormat="1" ht="14.25">
      <c r="B456" s="494"/>
      <c r="C456" s="499"/>
      <c r="D456" s="499"/>
      <c r="E456" s="500"/>
      <c r="F456" s="499"/>
      <c r="G456" s="499"/>
      <c r="H456" s="500"/>
      <c r="I456" s="499"/>
      <c r="J456" s="499"/>
      <c r="K456" s="500"/>
    </row>
    <row r="457" spans="2:11" s="493" customFormat="1" ht="14.25">
      <c r="B457" s="494"/>
      <c r="C457" s="499"/>
      <c r="D457" s="499"/>
      <c r="E457" s="500"/>
      <c r="F457" s="499"/>
      <c r="G457" s="499"/>
      <c r="H457" s="500"/>
      <c r="I457" s="499"/>
      <c r="J457" s="499"/>
      <c r="K457" s="500"/>
    </row>
    <row r="458" spans="2:11" s="493" customFormat="1" ht="14.25">
      <c r="B458" s="494"/>
      <c r="C458" s="499"/>
      <c r="D458" s="499"/>
      <c r="E458" s="500"/>
      <c r="F458" s="499"/>
      <c r="G458" s="499"/>
      <c r="H458" s="500"/>
      <c r="I458" s="499"/>
      <c r="J458" s="499"/>
      <c r="K458" s="500"/>
    </row>
    <row r="459" spans="2:11" s="493" customFormat="1" ht="14.25">
      <c r="B459" s="494"/>
      <c r="C459" s="499"/>
      <c r="D459" s="499"/>
      <c r="E459" s="500"/>
      <c r="F459" s="499"/>
      <c r="G459" s="499"/>
      <c r="H459" s="500"/>
      <c r="I459" s="499"/>
      <c r="J459" s="499"/>
      <c r="K459" s="500"/>
    </row>
    <row r="460" spans="2:11" s="493" customFormat="1" ht="14.25">
      <c r="B460" s="494"/>
      <c r="C460" s="499"/>
      <c r="D460" s="499"/>
      <c r="E460" s="500"/>
      <c r="F460" s="499"/>
      <c r="G460" s="499"/>
      <c r="H460" s="500"/>
      <c r="I460" s="499"/>
      <c r="J460" s="499"/>
      <c r="K460" s="500"/>
    </row>
    <row r="461" spans="2:11" s="493" customFormat="1" ht="14.25">
      <c r="B461" s="494"/>
      <c r="C461" s="499"/>
      <c r="D461" s="499"/>
      <c r="E461" s="500"/>
      <c r="F461" s="499"/>
      <c r="G461" s="499"/>
      <c r="H461" s="500"/>
      <c r="I461" s="499"/>
      <c r="J461" s="499"/>
      <c r="K461" s="500"/>
    </row>
    <row r="462" spans="2:11" s="493" customFormat="1" ht="14.25">
      <c r="B462" s="494"/>
      <c r="C462" s="499"/>
      <c r="D462" s="499"/>
      <c r="E462" s="500"/>
      <c r="F462" s="499"/>
      <c r="G462" s="499"/>
      <c r="H462" s="500"/>
      <c r="I462" s="499"/>
      <c r="J462" s="499"/>
      <c r="K462" s="500"/>
    </row>
    <row r="463" spans="2:11" s="493" customFormat="1" ht="14.25">
      <c r="B463" s="494"/>
      <c r="C463" s="499"/>
      <c r="D463" s="499"/>
      <c r="E463" s="500"/>
      <c r="F463" s="499"/>
      <c r="G463" s="499"/>
      <c r="H463" s="500"/>
      <c r="I463" s="499"/>
      <c r="J463" s="499"/>
      <c r="K463" s="500"/>
    </row>
    <row r="464" spans="2:11" s="493" customFormat="1" ht="14.25">
      <c r="B464" s="494"/>
      <c r="C464" s="499"/>
      <c r="D464" s="499"/>
      <c r="E464" s="500"/>
      <c r="F464" s="499"/>
      <c r="G464" s="499"/>
      <c r="H464" s="500"/>
      <c r="I464" s="499"/>
      <c r="J464" s="499"/>
      <c r="K464" s="500"/>
    </row>
    <row r="465" spans="2:11" s="493" customFormat="1" ht="14.25">
      <c r="B465" s="494"/>
      <c r="C465" s="499"/>
      <c r="D465" s="499"/>
      <c r="E465" s="500"/>
      <c r="F465" s="499"/>
      <c r="G465" s="499"/>
      <c r="H465" s="500"/>
      <c r="I465" s="499"/>
      <c r="J465" s="499"/>
      <c r="K465" s="500"/>
    </row>
    <row r="466" spans="2:11" s="493" customFormat="1" ht="14.25">
      <c r="B466" s="494"/>
      <c r="C466" s="499"/>
      <c r="D466" s="499"/>
      <c r="E466" s="500"/>
      <c r="F466" s="499"/>
      <c r="G466" s="499"/>
      <c r="H466" s="500"/>
      <c r="I466" s="499"/>
      <c r="J466" s="499"/>
      <c r="K466" s="500"/>
    </row>
    <row r="467" spans="2:11" s="493" customFormat="1" ht="14.25">
      <c r="B467" s="494"/>
      <c r="C467" s="499"/>
      <c r="D467" s="499"/>
      <c r="E467" s="500"/>
      <c r="F467" s="499"/>
      <c r="G467" s="499"/>
      <c r="H467" s="500"/>
      <c r="I467" s="499"/>
      <c r="J467" s="499"/>
      <c r="K467" s="500"/>
    </row>
    <row r="468" spans="2:11" s="493" customFormat="1" ht="14.25">
      <c r="B468" s="494"/>
      <c r="C468" s="499"/>
      <c r="D468" s="499"/>
      <c r="E468" s="500"/>
      <c r="F468" s="499"/>
      <c r="G468" s="499"/>
      <c r="H468" s="500"/>
      <c r="I468" s="499"/>
      <c r="J468" s="499"/>
      <c r="K468" s="500"/>
    </row>
    <row r="469" spans="2:11" s="493" customFormat="1" ht="14.25">
      <c r="B469" s="494"/>
      <c r="C469" s="499"/>
      <c r="D469" s="499"/>
      <c r="E469" s="500"/>
      <c r="F469" s="499"/>
      <c r="G469" s="499"/>
      <c r="H469" s="500"/>
      <c r="I469" s="499"/>
      <c r="J469" s="499"/>
      <c r="K469" s="500"/>
    </row>
    <row r="470" spans="2:11" s="493" customFormat="1" ht="14.25">
      <c r="B470" s="494"/>
      <c r="C470" s="499"/>
      <c r="D470" s="499"/>
      <c r="E470" s="500"/>
      <c r="F470" s="499"/>
      <c r="G470" s="499"/>
      <c r="H470" s="500"/>
      <c r="I470" s="499"/>
      <c r="J470" s="499"/>
      <c r="K470" s="500"/>
    </row>
    <row r="471" spans="2:11" s="493" customFormat="1" ht="14.25">
      <c r="B471" s="494"/>
      <c r="C471" s="499"/>
      <c r="D471" s="499"/>
      <c r="E471" s="500"/>
      <c r="F471" s="499"/>
      <c r="G471" s="499"/>
      <c r="H471" s="500"/>
      <c r="I471" s="499"/>
      <c r="J471" s="499"/>
      <c r="K471" s="500"/>
    </row>
    <row r="472" spans="2:11" s="493" customFormat="1" ht="14.25">
      <c r="B472" s="494"/>
      <c r="C472" s="499"/>
      <c r="D472" s="499"/>
      <c r="E472" s="500"/>
      <c r="F472" s="499"/>
      <c r="G472" s="499"/>
      <c r="H472" s="500"/>
      <c r="I472" s="499"/>
      <c r="J472" s="499"/>
      <c r="K472" s="500"/>
    </row>
    <row r="473" spans="2:11" s="493" customFormat="1" ht="14.25">
      <c r="B473" s="494"/>
      <c r="C473" s="499"/>
      <c r="D473" s="499"/>
      <c r="E473" s="500"/>
      <c r="F473" s="499"/>
      <c r="G473" s="499"/>
      <c r="H473" s="500"/>
      <c r="I473" s="499"/>
      <c r="J473" s="499"/>
      <c r="K473" s="500"/>
    </row>
    <row r="474" spans="2:11" s="493" customFormat="1" ht="14.25">
      <c r="B474" s="494"/>
      <c r="C474" s="499"/>
      <c r="D474" s="499"/>
      <c r="E474" s="500"/>
      <c r="F474" s="499"/>
      <c r="G474" s="499"/>
      <c r="H474" s="500"/>
      <c r="I474" s="499"/>
      <c r="J474" s="499"/>
      <c r="K474" s="500"/>
    </row>
    <row r="475" spans="2:11" s="493" customFormat="1" ht="14.25">
      <c r="B475" s="494"/>
      <c r="C475" s="499"/>
      <c r="D475" s="499"/>
      <c r="E475" s="500"/>
      <c r="F475" s="499"/>
      <c r="G475" s="499"/>
      <c r="H475" s="500"/>
      <c r="I475" s="499"/>
      <c r="J475" s="499"/>
      <c r="K475" s="500"/>
    </row>
    <row r="476" spans="2:11" s="493" customFormat="1" ht="14.25">
      <c r="B476" s="494"/>
      <c r="C476" s="499"/>
      <c r="D476" s="499"/>
      <c r="E476" s="500"/>
      <c r="F476" s="499"/>
      <c r="G476" s="499"/>
      <c r="H476" s="500"/>
      <c r="I476" s="499"/>
      <c r="J476" s="499"/>
      <c r="K476" s="500"/>
    </row>
    <row r="477" spans="2:11" s="493" customFormat="1" ht="14.25">
      <c r="B477" s="494"/>
      <c r="C477" s="499"/>
      <c r="D477" s="499"/>
      <c r="E477" s="500"/>
      <c r="F477" s="499"/>
      <c r="G477" s="499"/>
      <c r="H477" s="500"/>
      <c r="I477" s="499"/>
      <c r="J477" s="499"/>
      <c r="K477" s="500"/>
    </row>
    <row r="478" spans="2:11" s="493" customFormat="1" ht="14.25">
      <c r="B478" s="494"/>
      <c r="C478" s="499"/>
      <c r="D478" s="499"/>
      <c r="E478" s="500"/>
      <c r="F478" s="499"/>
      <c r="G478" s="499"/>
      <c r="H478" s="500"/>
      <c r="I478" s="499"/>
      <c r="J478" s="499"/>
      <c r="K478" s="500"/>
    </row>
    <row r="479" spans="2:11" s="493" customFormat="1" ht="14.25">
      <c r="B479" s="494"/>
      <c r="C479" s="499"/>
      <c r="D479" s="499"/>
      <c r="E479" s="500"/>
      <c r="F479" s="499"/>
      <c r="G479" s="499"/>
      <c r="H479" s="500"/>
      <c r="I479" s="499"/>
      <c r="J479" s="499"/>
      <c r="K479" s="500"/>
    </row>
    <row r="480" spans="2:11" s="493" customFormat="1" ht="14.25">
      <c r="B480" s="494"/>
      <c r="C480" s="499"/>
      <c r="D480" s="499"/>
      <c r="E480" s="500"/>
      <c r="F480" s="499"/>
      <c r="G480" s="499"/>
      <c r="H480" s="500"/>
      <c r="I480" s="499"/>
      <c r="J480" s="499"/>
      <c r="K480" s="500"/>
    </row>
    <row r="481" spans="2:11" s="493" customFormat="1" ht="14.25">
      <c r="B481" s="494"/>
      <c r="C481" s="499"/>
      <c r="D481" s="499"/>
      <c r="E481" s="500"/>
      <c r="F481" s="499"/>
      <c r="G481" s="499"/>
      <c r="H481" s="500"/>
      <c r="I481" s="499"/>
      <c r="J481" s="499"/>
      <c r="K481" s="500"/>
    </row>
    <row r="482" spans="2:11" s="493" customFormat="1" ht="14.25">
      <c r="B482" s="494"/>
      <c r="C482" s="499"/>
      <c r="D482" s="499"/>
      <c r="E482" s="500"/>
      <c r="F482" s="499"/>
      <c r="G482" s="499"/>
      <c r="H482" s="500"/>
      <c r="I482" s="499"/>
      <c r="J482" s="499"/>
      <c r="K482" s="500"/>
    </row>
    <row r="483" spans="2:11" s="493" customFormat="1" ht="14.25">
      <c r="B483" s="494"/>
      <c r="C483" s="499"/>
      <c r="D483" s="499"/>
      <c r="E483" s="500"/>
      <c r="F483" s="499"/>
      <c r="G483" s="499"/>
      <c r="H483" s="500"/>
      <c r="I483" s="499"/>
      <c r="J483" s="499"/>
      <c r="K483" s="500"/>
    </row>
    <row r="484" spans="2:11" s="493" customFormat="1" ht="14.25">
      <c r="B484" s="494"/>
      <c r="C484" s="499"/>
      <c r="D484" s="499"/>
      <c r="E484" s="500"/>
      <c r="F484" s="499"/>
      <c r="G484" s="499"/>
      <c r="H484" s="500"/>
      <c r="I484" s="499"/>
      <c r="J484" s="499"/>
      <c r="K484" s="500"/>
    </row>
    <row r="485" spans="2:11" s="493" customFormat="1" ht="14.25">
      <c r="B485" s="494"/>
      <c r="C485" s="499"/>
      <c r="D485" s="499"/>
      <c r="E485" s="500"/>
      <c r="F485" s="499"/>
      <c r="G485" s="499"/>
      <c r="H485" s="500"/>
      <c r="I485" s="499"/>
      <c r="J485" s="499"/>
      <c r="K485" s="500"/>
    </row>
    <row r="486" spans="2:11" s="493" customFormat="1" ht="14.25">
      <c r="B486" s="494"/>
      <c r="C486" s="499"/>
      <c r="D486" s="499"/>
      <c r="E486" s="500"/>
      <c r="F486" s="499"/>
      <c r="G486" s="499"/>
      <c r="H486" s="500"/>
      <c r="I486" s="499"/>
      <c r="J486" s="499"/>
      <c r="K486" s="500"/>
    </row>
    <row r="487" spans="2:11" s="493" customFormat="1" ht="14.25">
      <c r="B487" s="494"/>
      <c r="C487" s="499"/>
      <c r="D487" s="499"/>
      <c r="E487" s="500"/>
      <c r="F487" s="499"/>
      <c r="G487" s="499"/>
      <c r="H487" s="500"/>
      <c r="I487" s="499"/>
      <c r="J487" s="499"/>
      <c r="K487" s="500"/>
    </row>
    <row r="488" spans="2:11" s="493" customFormat="1" ht="14.25">
      <c r="B488" s="494"/>
      <c r="C488" s="499"/>
      <c r="D488" s="499"/>
      <c r="E488" s="500"/>
      <c r="F488" s="499"/>
      <c r="G488" s="499"/>
      <c r="H488" s="500"/>
      <c r="I488" s="499"/>
      <c r="J488" s="499"/>
      <c r="K488" s="500"/>
    </row>
    <row r="489" spans="2:11" s="493" customFormat="1" ht="14.25">
      <c r="B489" s="494"/>
      <c r="C489" s="499"/>
      <c r="D489" s="499"/>
      <c r="E489" s="500"/>
      <c r="F489" s="499"/>
      <c r="G489" s="499"/>
      <c r="H489" s="500"/>
      <c r="I489" s="499"/>
      <c r="J489" s="499"/>
      <c r="K489" s="500"/>
    </row>
    <row r="490" spans="2:11" s="493" customFormat="1" ht="14.25">
      <c r="B490" s="494"/>
      <c r="C490" s="499"/>
      <c r="D490" s="499"/>
      <c r="E490" s="500"/>
      <c r="F490" s="499"/>
      <c r="G490" s="499"/>
      <c r="H490" s="500"/>
      <c r="I490" s="499"/>
      <c r="J490" s="499"/>
      <c r="K490" s="500"/>
    </row>
    <row r="491" spans="2:11" s="493" customFormat="1" ht="14.25">
      <c r="B491" s="494"/>
      <c r="C491" s="499"/>
      <c r="D491" s="499"/>
      <c r="E491" s="500"/>
      <c r="F491" s="499"/>
      <c r="G491" s="499"/>
      <c r="H491" s="500"/>
      <c r="I491" s="499"/>
      <c r="J491" s="499"/>
      <c r="K491" s="500"/>
    </row>
    <row r="492" spans="2:11" s="493" customFormat="1" ht="14.25">
      <c r="B492" s="494"/>
      <c r="C492" s="499"/>
      <c r="D492" s="499"/>
      <c r="E492" s="500"/>
      <c r="F492" s="499"/>
      <c r="G492" s="499"/>
      <c r="H492" s="500"/>
      <c r="I492" s="499"/>
      <c r="J492" s="499"/>
      <c r="K492" s="500"/>
    </row>
    <row r="493" spans="2:11" s="493" customFormat="1" ht="14.25">
      <c r="B493" s="494"/>
      <c r="C493" s="499"/>
      <c r="D493" s="499"/>
      <c r="E493" s="500"/>
      <c r="F493" s="499"/>
      <c r="G493" s="499"/>
      <c r="H493" s="500"/>
      <c r="I493" s="499"/>
      <c r="J493" s="499"/>
      <c r="K493" s="500"/>
    </row>
    <row r="494" spans="2:11" s="493" customFormat="1" ht="14.25">
      <c r="B494" s="494"/>
      <c r="C494" s="499"/>
      <c r="D494" s="499"/>
      <c r="E494" s="500"/>
      <c r="F494" s="499"/>
      <c r="G494" s="499"/>
      <c r="H494" s="500"/>
      <c r="I494" s="499"/>
      <c r="J494" s="499"/>
      <c r="K494" s="500"/>
    </row>
    <row r="495" spans="2:11" s="493" customFormat="1" ht="14.25">
      <c r="B495" s="494"/>
      <c r="C495" s="499"/>
      <c r="D495" s="499"/>
      <c r="E495" s="500"/>
      <c r="F495" s="499"/>
      <c r="G495" s="499"/>
      <c r="H495" s="500"/>
      <c r="I495" s="499"/>
      <c r="J495" s="499"/>
      <c r="K495" s="500"/>
    </row>
    <row r="496" spans="2:11" s="493" customFormat="1" ht="14.25">
      <c r="B496" s="494"/>
      <c r="C496" s="499"/>
      <c r="D496" s="499"/>
      <c r="E496" s="500"/>
      <c r="F496" s="499"/>
      <c r="G496" s="499"/>
      <c r="H496" s="500"/>
      <c r="I496" s="499"/>
      <c r="J496" s="499"/>
      <c r="K496" s="500"/>
    </row>
    <row r="497" spans="2:11" s="493" customFormat="1" ht="14.25">
      <c r="B497" s="494"/>
      <c r="C497" s="499"/>
      <c r="D497" s="499"/>
      <c r="E497" s="500"/>
      <c r="F497" s="499"/>
      <c r="G497" s="499"/>
      <c r="H497" s="500"/>
      <c r="I497" s="499"/>
      <c r="J497" s="499"/>
      <c r="K497" s="500"/>
    </row>
    <row r="498" spans="2:11" s="493" customFormat="1" ht="14.25">
      <c r="B498" s="494"/>
      <c r="C498" s="499"/>
      <c r="D498" s="499"/>
      <c r="E498" s="500"/>
      <c r="F498" s="499"/>
      <c r="G498" s="499"/>
      <c r="H498" s="500"/>
      <c r="I498" s="499"/>
      <c r="J498" s="499"/>
      <c r="K498" s="500"/>
    </row>
    <row r="499" spans="2:11" s="493" customFormat="1" ht="14.25">
      <c r="B499" s="494"/>
      <c r="C499" s="499"/>
      <c r="D499" s="499"/>
      <c r="E499" s="500"/>
      <c r="F499" s="499"/>
      <c r="G499" s="499"/>
      <c r="H499" s="500"/>
      <c r="I499" s="499"/>
      <c r="J499" s="499"/>
      <c r="K499" s="500"/>
    </row>
    <row r="500" spans="2:11" s="493" customFormat="1" ht="14.25">
      <c r="B500" s="494"/>
      <c r="C500" s="499"/>
      <c r="D500" s="499"/>
      <c r="E500" s="500"/>
      <c r="F500" s="499"/>
      <c r="G500" s="499"/>
      <c r="H500" s="500"/>
      <c r="I500" s="499"/>
      <c r="J500" s="499"/>
      <c r="K500" s="500"/>
    </row>
    <row r="501" spans="2:11" s="493" customFormat="1" ht="14.25">
      <c r="B501" s="494"/>
      <c r="C501" s="499"/>
      <c r="D501" s="499"/>
      <c r="E501" s="500"/>
      <c r="F501" s="499"/>
      <c r="G501" s="499"/>
      <c r="H501" s="500"/>
      <c r="I501" s="499"/>
      <c r="J501" s="499"/>
      <c r="K501" s="500"/>
    </row>
    <row r="502" spans="2:11" s="493" customFormat="1" ht="14.25">
      <c r="B502" s="494"/>
      <c r="C502" s="499"/>
      <c r="D502" s="499"/>
      <c r="E502" s="500"/>
      <c r="F502" s="499"/>
      <c r="G502" s="499"/>
      <c r="H502" s="500"/>
      <c r="I502" s="499"/>
      <c r="J502" s="499"/>
      <c r="K502" s="500"/>
    </row>
    <row r="503" spans="2:11" s="493" customFormat="1" ht="14.25">
      <c r="B503" s="494"/>
      <c r="C503" s="499"/>
      <c r="D503" s="499"/>
      <c r="E503" s="500"/>
      <c r="F503" s="499"/>
      <c r="G503" s="499"/>
      <c r="H503" s="500"/>
      <c r="I503" s="499"/>
      <c r="J503" s="499"/>
      <c r="K503" s="500"/>
    </row>
    <row r="504" spans="2:11" s="493" customFormat="1" ht="14.25">
      <c r="B504" s="494"/>
      <c r="C504" s="499"/>
      <c r="D504" s="499"/>
      <c r="E504" s="500"/>
      <c r="F504" s="499"/>
      <c r="G504" s="499"/>
      <c r="H504" s="500"/>
      <c r="I504" s="499"/>
      <c r="J504" s="499"/>
      <c r="K504" s="500"/>
    </row>
    <row r="505" spans="2:11" s="493" customFormat="1" ht="14.25">
      <c r="B505" s="494"/>
      <c r="C505" s="499"/>
      <c r="D505" s="499"/>
      <c r="E505" s="500"/>
      <c r="F505" s="499"/>
      <c r="G505" s="499"/>
      <c r="H505" s="500"/>
      <c r="I505" s="499"/>
      <c r="J505" s="499"/>
      <c r="K505" s="500"/>
    </row>
    <row r="506" spans="2:11" s="493" customFormat="1" ht="14.25">
      <c r="B506" s="494"/>
      <c r="C506" s="499"/>
      <c r="D506" s="499"/>
      <c r="E506" s="500"/>
      <c r="F506" s="499"/>
      <c r="G506" s="499"/>
      <c r="H506" s="500"/>
      <c r="I506" s="499"/>
      <c r="J506" s="499"/>
      <c r="K506" s="500"/>
    </row>
    <row r="507" spans="2:11" s="493" customFormat="1" ht="14.25">
      <c r="B507" s="494"/>
      <c r="C507" s="499"/>
      <c r="D507" s="499"/>
      <c r="E507" s="500"/>
      <c r="F507" s="499"/>
      <c r="G507" s="499"/>
      <c r="H507" s="500"/>
      <c r="I507" s="499"/>
      <c r="J507" s="499"/>
      <c r="K507" s="500"/>
    </row>
    <row r="508" spans="2:11" s="493" customFormat="1" ht="14.25">
      <c r="B508" s="494"/>
      <c r="C508" s="499"/>
      <c r="D508" s="499"/>
      <c r="E508" s="500"/>
      <c r="F508" s="499"/>
      <c r="G508" s="499"/>
      <c r="H508" s="500"/>
      <c r="I508" s="499"/>
      <c r="J508" s="499"/>
      <c r="K508" s="500"/>
    </row>
    <row r="509" spans="2:11" s="493" customFormat="1" ht="14.25">
      <c r="B509" s="494"/>
      <c r="C509" s="499"/>
      <c r="D509" s="499"/>
      <c r="E509" s="500"/>
      <c r="F509" s="499"/>
      <c r="G509" s="499"/>
      <c r="H509" s="500"/>
      <c r="I509" s="499"/>
      <c r="J509" s="499"/>
      <c r="K509" s="500"/>
    </row>
    <row r="510" spans="2:11" s="493" customFormat="1" ht="14.25">
      <c r="B510" s="494"/>
      <c r="C510" s="499"/>
      <c r="D510" s="499"/>
      <c r="E510" s="500"/>
      <c r="F510" s="499"/>
      <c r="G510" s="499"/>
      <c r="H510" s="500"/>
      <c r="I510" s="499"/>
      <c r="J510" s="499"/>
      <c r="K510" s="500"/>
    </row>
    <row r="511" spans="2:11" s="493" customFormat="1" ht="14.25">
      <c r="B511" s="494"/>
      <c r="C511" s="499"/>
      <c r="D511" s="499"/>
      <c r="E511" s="500"/>
      <c r="F511" s="499"/>
      <c r="G511" s="499"/>
      <c r="H511" s="500"/>
      <c r="I511" s="499"/>
      <c r="J511" s="499"/>
      <c r="K511" s="500"/>
    </row>
    <row r="512" spans="2:11" s="493" customFormat="1" ht="14.25">
      <c r="B512" s="494"/>
      <c r="C512" s="499"/>
      <c r="D512" s="499"/>
      <c r="E512" s="500"/>
      <c r="F512" s="499"/>
      <c r="G512" s="499"/>
      <c r="H512" s="500"/>
      <c r="I512" s="499"/>
      <c r="J512" s="499"/>
      <c r="K512" s="500"/>
    </row>
    <row r="513" spans="2:11" s="493" customFormat="1" ht="14.25">
      <c r="B513" s="494"/>
      <c r="C513" s="499"/>
      <c r="D513" s="499"/>
      <c r="E513" s="500"/>
      <c r="F513" s="499"/>
      <c r="G513" s="499"/>
      <c r="H513" s="500"/>
      <c r="I513" s="499"/>
      <c r="J513" s="499"/>
      <c r="K513" s="500"/>
    </row>
    <row r="514" spans="2:11" s="493" customFormat="1" ht="14.25">
      <c r="B514" s="494"/>
      <c r="C514" s="499"/>
      <c r="D514" s="499"/>
      <c r="E514" s="500"/>
      <c r="F514" s="499"/>
      <c r="G514" s="499"/>
      <c r="H514" s="500"/>
      <c r="I514" s="499"/>
      <c r="J514" s="499"/>
      <c r="K514" s="500"/>
    </row>
    <row r="515" spans="2:11" s="493" customFormat="1" ht="14.25">
      <c r="B515" s="494"/>
      <c r="C515" s="499"/>
      <c r="D515" s="499"/>
      <c r="E515" s="500"/>
      <c r="F515" s="499"/>
      <c r="G515" s="499"/>
      <c r="H515" s="500"/>
      <c r="I515" s="499"/>
      <c r="J515" s="499"/>
      <c r="K515" s="500"/>
    </row>
    <row r="516" spans="2:11" s="493" customFormat="1" ht="14.25">
      <c r="B516" s="494"/>
      <c r="C516" s="499"/>
      <c r="D516" s="499"/>
      <c r="E516" s="500"/>
      <c r="F516" s="499"/>
      <c r="G516" s="499"/>
      <c r="H516" s="500"/>
      <c r="I516" s="499"/>
      <c r="J516" s="499"/>
      <c r="K516" s="500"/>
    </row>
    <row r="517" spans="2:11" s="493" customFormat="1" ht="14.25">
      <c r="B517" s="494"/>
      <c r="C517" s="499"/>
      <c r="D517" s="499"/>
      <c r="E517" s="500"/>
      <c r="F517" s="499"/>
      <c r="G517" s="499"/>
      <c r="H517" s="500"/>
      <c r="I517" s="499"/>
      <c r="J517" s="499"/>
      <c r="K517" s="500"/>
    </row>
    <row r="518" spans="2:11" s="493" customFormat="1" ht="14.25">
      <c r="B518" s="494"/>
      <c r="C518" s="499"/>
      <c r="D518" s="499"/>
      <c r="E518" s="500"/>
      <c r="F518" s="499"/>
      <c r="G518" s="499"/>
      <c r="H518" s="500"/>
      <c r="I518" s="499"/>
      <c r="J518" s="499"/>
      <c r="K518" s="500"/>
    </row>
    <row r="519" spans="2:11" s="493" customFormat="1" ht="14.25">
      <c r="B519" s="494"/>
      <c r="C519" s="499"/>
      <c r="D519" s="499"/>
      <c r="E519" s="500"/>
      <c r="F519" s="499"/>
      <c r="G519" s="499"/>
      <c r="H519" s="500"/>
      <c r="I519" s="499"/>
      <c r="J519" s="499"/>
      <c r="K519" s="500"/>
    </row>
    <row r="520" spans="2:11" s="493" customFormat="1" ht="14.25">
      <c r="B520" s="494"/>
      <c r="C520" s="499"/>
      <c r="D520" s="499"/>
      <c r="E520" s="500"/>
      <c r="F520" s="499"/>
      <c r="G520" s="499"/>
      <c r="H520" s="500"/>
      <c r="I520" s="499"/>
      <c r="J520" s="499"/>
      <c r="K520" s="500"/>
    </row>
    <row r="521" spans="2:11" s="493" customFormat="1" ht="14.25">
      <c r="B521" s="494"/>
      <c r="C521" s="499"/>
      <c r="D521" s="499"/>
      <c r="E521" s="500"/>
      <c r="F521" s="499"/>
      <c r="G521" s="499"/>
      <c r="H521" s="500"/>
      <c r="I521" s="499"/>
      <c r="J521" s="499"/>
      <c r="K521" s="500"/>
    </row>
    <row r="522" spans="2:11" s="493" customFormat="1" ht="14.25">
      <c r="B522" s="494"/>
      <c r="C522" s="499"/>
      <c r="D522" s="499"/>
      <c r="E522" s="500"/>
      <c r="F522" s="499"/>
      <c r="G522" s="499"/>
      <c r="H522" s="500"/>
      <c r="I522" s="499"/>
      <c r="J522" s="499"/>
      <c r="K522" s="500"/>
    </row>
    <row r="523" spans="2:11" s="493" customFormat="1" ht="14.25">
      <c r="B523" s="494"/>
      <c r="C523" s="499"/>
      <c r="D523" s="499"/>
      <c r="E523" s="500"/>
      <c r="F523" s="499"/>
      <c r="G523" s="499"/>
      <c r="H523" s="500"/>
      <c r="I523" s="499"/>
      <c r="J523" s="499"/>
      <c r="K523" s="500"/>
    </row>
    <row r="524" spans="2:11" s="493" customFormat="1" ht="14.25">
      <c r="B524" s="494"/>
      <c r="C524" s="499"/>
      <c r="D524" s="499"/>
      <c r="E524" s="500"/>
      <c r="F524" s="499"/>
      <c r="G524" s="499"/>
      <c r="H524" s="500"/>
      <c r="I524" s="499"/>
      <c r="J524" s="499"/>
      <c r="K524" s="500"/>
    </row>
    <row r="525" spans="2:11" s="493" customFormat="1" ht="14.25">
      <c r="B525" s="494"/>
      <c r="C525" s="499"/>
      <c r="D525" s="499"/>
      <c r="E525" s="500"/>
      <c r="F525" s="499"/>
      <c r="G525" s="499"/>
      <c r="H525" s="500"/>
      <c r="I525" s="499"/>
      <c r="J525" s="499"/>
      <c r="K525" s="500"/>
    </row>
    <row r="526" spans="2:11" s="493" customFormat="1" ht="14.25">
      <c r="B526" s="494"/>
      <c r="C526" s="499"/>
      <c r="D526" s="499"/>
      <c r="E526" s="500"/>
      <c r="F526" s="499"/>
      <c r="G526" s="499"/>
      <c r="H526" s="500"/>
      <c r="I526" s="499"/>
      <c r="J526" s="499"/>
      <c r="K526" s="500"/>
    </row>
    <row r="527" spans="2:11" s="493" customFormat="1" ht="14.25">
      <c r="B527" s="494"/>
      <c r="C527" s="499"/>
      <c r="D527" s="499"/>
      <c r="E527" s="500"/>
      <c r="F527" s="499"/>
      <c r="G527" s="499"/>
      <c r="H527" s="500"/>
      <c r="I527" s="499"/>
      <c r="J527" s="499"/>
      <c r="K527" s="500"/>
    </row>
    <row r="528" spans="2:11" s="493" customFormat="1" ht="14.25">
      <c r="B528" s="494"/>
      <c r="C528" s="499"/>
      <c r="D528" s="499"/>
      <c r="E528" s="500"/>
      <c r="F528" s="499"/>
      <c r="G528" s="499"/>
      <c r="H528" s="500"/>
      <c r="I528" s="499"/>
      <c r="J528" s="499"/>
      <c r="K528" s="500"/>
    </row>
    <row r="529" spans="2:11" s="493" customFormat="1" ht="14.25">
      <c r="B529" s="494"/>
      <c r="C529" s="499"/>
      <c r="D529" s="499"/>
      <c r="E529" s="500"/>
      <c r="F529" s="499"/>
      <c r="G529" s="499"/>
      <c r="H529" s="500"/>
      <c r="I529" s="499"/>
      <c r="J529" s="499"/>
      <c r="K529" s="500"/>
    </row>
    <row r="530" spans="2:11" s="493" customFormat="1" ht="14.25">
      <c r="B530" s="494"/>
      <c r="C530" s="499"/>
      <c r="D530" s="499"/>
      <c r="E530" s="500"/>
      <c r="F530" s="499"/>
      <c r="G530" s="499"/>
      <c r="H530" s="500"/>
      <c r="I530" s="499"/>
      <c r="J530" s="499"/>
      <c r="K530" s="500"/>
    </row>
    <row r="531" spans="2:11" s="493" customFormat="1" ht="14.25">
      <c r="B531" s="494"/>
      <c r="C531" s="499"/>
      <c r="D531" s="499"/>
      <c r="E531" s="500"/>
      <c r="F531" s="499"/>
      <c r="G531" s="499"/>
      <c r="H531" s="500"/>
      <c r="I531" s="499"/>
      <c r="J531" s="499"/>
      <c r="K531" s="500"/>
    </row>
    <row r="532" spans="2:11" s="493" customFormat="1" ht="14.25">
      <c r="B532" s="494"/>
      <c r="C532" s="499"/>
      <c r="D532" s="499"/>
      <c r="E532" s="500"/>
      <c r="F532" s="499"/>
      <c r="G532" s="499"/>
      <c r="H532" s="500"/>
      <c r="I532" s="499"/>
      <c r="J532" s="499"/>
      <c r="K532" s="500"/>
    </row>
    <row r="533" spans="2:11" s="493" customFormat="1" ht="14.25">
      <c r="B533" s="494"/>
      <c r="C533" s="499"/>
      <c r="D533" s="499"/>
      <c r="E533" s="500"/>
      <c r="F533" s="499"/>
      <c r="G533" s="499"/>
      <c r="H533" s="500"/>
      <c r="I533" s="499"/>
      <c r="J533" s="499"/>
      <c r="K533" s="500"/>
    </row>
    <row r="534" spans="2:11" s="493" customFormat="1" ht="14.25">
      <c r="B534" s="494"/>
      <c r="C534" s="499"/>
      <c r="D534" s="499"/>
      <c r="E534" s="500"/>
      <c r="F534" s="499"/>
      <c r="G534" s="499"/>
      <c r="H534" s="500"/>
      <c r="I534" s="499"/>
      <c r="J534" s="499"/>
      <c r="K534" s="500"/>
    </row>
    <row r="535" spans="2:11" s="493" customFormat="1" ht="14.25">
      <c r="B535" s="494"/>
      <c r="C535" s="499"/>
      <c r="D535" s="499"/>
      <c r="E535" s="500"/>
      <c r="F535" s="499"/>
      <c r="G535" s="499"/>
      <c r="H535" s="500"/>
      <c r="I535" s="499"/>
      <c r="J535" s="499"/>
      <c r="K535" s="500"/>
    </row>
    <row r="536" spans="2:11" s="493" customFormat="1" ht="14.25">
      <c r="B536" s="494"/>
      <c r="C536" s="499"/>
      <c r="D536" s="499"/>
      <c r="E536" s="500"/>
      <c r="F536" s="499"/>
      <c r="G536" s="499"/>
      <c r="H536" s="500"/>
      <c r="I536" s="499"/>
      <c r="J536" s="499"/>
      <c r="K536" s="500"/>
    </row>
    <row r="537" spans="2:11" s="493" customFormat="1" ht="14.25">
      <c r="B537" s="494"/>
      <c r="C537" s="499"/>
      <c r="D537" s="499"/>
      <c r="E537" s="500"/>
      <c r="F537" s="499"/>
      <c r="G537" s="499"/>
      <c r="H537" s="500"/>
      <c r="I537" s="499"/>
      <c r="J537" s="499"/>
      <c r="K537" s="500"/>
    </row>
    <row r="538" spans="2:11" s="493" customFormat="1" ht="14.25">
      <c r="B538" s="494"/>
      <c r="C538" s="499"/>
      <c r="D538" s="499"/>
      <c r="E538" s="500"/>
      <c r="F538" s="499"/>
      <c r="G538" s="499"/>
      <c r="H538" s="500"/>
      <c r="I538" s="499"/>
      <c r="J538" s="499"/>
      <c r="K538" s="500"/>
    </row>
    <row r="539" spans="2:11" s="493" customFormat="1" ht="14.25">
      <c r="B539" s="494"/>
      <c r="C539" s="499"/>
      <c r="D539" s="499"/>
      <c r="E539" s="500"/>
      <c r="F539" s="499"/>
      <c r="G539" s="499"/>
      <c r="H539" s="500"/>
      <c r="I539" s="499"/>
      <c r="J539" s="499"/>
      <c r="K539" s="500"/>
    </row>
    <row r="540" spans="2:11" s="493" customFormat="1" ht="14.25">
      <c r="B540" s="494"/>
      <c r="C540" s="499"/>
      <c r="D540" s="499"/>
      <c r="E540" s="500"/>
      <c r="F540" s="499"/>
      <c r="G540" s="499"/>
      <c r="H540" s="500"/>
      <c r="I540" s="499"/>
      <c r="J540" s="499"/>
      <c r="K540" s="500"/>
    </row>
    <row r="541" spans="2:11" s="493" customFormat="1" ht="14.25">
      <c r="B541" s="494"/>
      <c r="C541" s="499"/>
      <c r="D541" s="499"/>
      <c r="E541" s="500"/>
      <c r="F541" s="499"/>
      <c r="G541" s="499"/>
      <c r="H541" s="500"/>
      <c r="I541" s="499"/>
      <c r="J541" s="499"/>
      <c r="K541" s="500"/>
    </row>
    <row r="542" spans="2:11" s="493" customFormat="1" ht="14.25">
      <c r="B542" s="494"/>
      <c r="C542" s="499"/>
      <c r="D542" s="499"/>
      <c r="E542" s="500"/>
      <c r="F542" s="499"/>
      <c r="G542" s="499"/>
      <c r="H542" s="500"/>
      <c r="I542" s="499"/>
      <c r="J542" s="499"/>
      <c r="K542" s="500"/>
    </row>
    <row r="543" spans="2:11" s="493" customFormat="1" ht="14.25">
      <c r="B543" s="494"/>
      <c r="C543" s="499"/>
      <c r="D543" s="499"/>
      <c r="E543" s="500"/>
      <c r="F543" s="499"/>
      <c r="G543" s="499"/>
      <c r="H543" s="500"/>
      <c r="I543" s="499"/>
      <c r="J543" s="499"/>
      <c r="K543" s="500"/>
    </row>
    <row r="544" spans="2:11" s="493" customFormat="1" ht="14.25">
      <c r="B544" s="494"/>
      <c r="C544" s="499"/>
      <c r="D544" s="499"/>
      <c r="E544" s="500"/>
      <c r="F544" s="499"/>
      <c r="G544" s="499"/>
      <c r="H544" s="500"/>
      <c r="I544" s="499"/>
      <c r="J544" s="499"/>
      <c r="K544" s="500"/>
    </row>
    <row r="545" spans="2:11" s="493" customFormat="1" ht="14.25">
      <c r="B545" s="494"/>
      <c r="C545" s="499"/>
      <c r="D545" s="499"/>
      <c r="E545" s="500"/>
      <c r="F545" s="499"/>
      <c r="G545" s="499"/>
      <c r="H545" s="500"/>
      <c r="I545" s="499"/>
      <c r="J545" s="499"/>
      <c r="K545" s="500"/>
    </row>
    <row r="546" spans="2:11" s="493" customFormat="1" ht="14.25">
      <c r="B546" s="494"/>
      <c r="C546" s="499"/>
      <c r="D546" s="499"/>
      <c r="E546" s="500"/>
      <c r="F546" s="499"/>
      <c r="G546" s="499"/>
      <c r="H546" s="500"/>
      <c r="I546" s="499"/>
      <c r="J546" s="499"/>
      <c r="K546" s="500"/>
    </row>
    <row r="547" spans="2:11" s="493" customFormat="1" ht="14.25">
      <c r="B547" s="494"/>
      <c r="C547" s="499"/>
      <c r="D547" s="499"/>
      <c r="E547" s="500"/>
      <c r="F547" s="499"/>
      <c r="G547" s="499"/>
      <c r="H547" s="500"/>
      <c r="I547" s="499"/>
      <c r="J547" s="499"/>
      <c r="K547" s="500"/>
    </row>
    <row r="548" spans="2:11" s="493" customFormat="1" ht="14.25">
      <c r="B548" s="494"/>
      <c r="C548" s="499"/>
      <c r="D548" s="499"/>
      <c r="E548" s="500"/>
      <c r="F548" s="499"/>
      <c r="G548" s="499"/>
      <c r="H548" s="500"/>
      <c r="I548" s="499"/>
      <c r="J548" s="499"/>
      <c r="K548" s="500"/>
    </row>
    <row r="549" spans="2:11" s="493" customFormat="1" ht="14.25">
      <c r="B549" s="494"/>
      <c r="C549" s="499"/>
      <c r="D549" s="499"/>
      <c r="E549" s="500"/>
      <c r="F549" s="499"/>
      <c r="G549" s="499"/>
      <c r="H549" s="500"/>
      <c r="I549" s="499"/>
      <c r="J549" s="499"/>
      <c r="K549" s="500"/>
    </row>
    <row r="550" spans="2:11" s="493" customFormat="1" ht="14.25">
      <c r="B550" s="494"/>
      <c r="C550" s="499"/>
      <c r="D550" s="499"/>
      <c r="E550" s="500"/>
      <c r="F550" s="499"/>
      <c r="G550" s="499"/>
      <c r="H550" s="500"/>
      <c r="I550" s="499"/>
      <c r="J550" s="499"/>
      <c r="K550" s="500"/>
    </row>
    <row r="551" spans="2:11" s="493" customFormat="1" ht="14.25">
      <c r="B551" s="494"/>
      <c r="C551" s="499"/>
      <c r="D551" s="499"/>
      <c r="E551" s="500"/>
      <c r="F551" s="499"/>
      <c r="G551" s="499"/>
      <c r="H551" s="500"/>
      <c r="I551" s="499"/>
      <c r="J551" s="499"/>
      <c r="K551" s="500"/>
    </row>
    <row r="552" spans="2:11" s="493" customFormat="1" ht="14.25">
      <c r="B552" s="494"/>
      <c r="C552" s="499"/>
      <c r="D552" s="499"/>
      <c r="E552" s="500"/>
      <c r="F552" s="499"/>
      <c r="G552" s="499"/>
      <c r="H552" s="500"/>
      <c r="I552" s="499"/>
      <c r="J552" s="499"/>
      <c r="K552" s="500"/>
    </row>
    <row r="553" spans="2:11" s="493" customFormat="1" ht="14.25">
      <c r="B553" s="494"/>
      <c r="C553" s="499"/>
      <c r="D553" s="499"/>
      <c r="E553" s="500"/>
      <c r="F553" s="499"/>
      <c r="G553" s="499"/>
      <c r="H553" s="500"/>
      <c r="I553" s="499"/>
      <c r="J553" s="499"/>
      <c r="K553" s="500"/>
    </row>
    <row r="554" spans="2:11" s="493" customFormat="1" ht="14.25">
      <c r="B554" s="494"/>
      <c r="C554" s="499"/>
      <c r="D554" s="499"/>
      <c r="E554" s="500"/>
      <c r="F554" s="499"/>
      <c r="G554" s="499"/>
      <c r="H554" s="500"/>
      <c r="I554" s="499"/>
      <c r="J554" s="499"/>
      <c r="K554" s="500"/>
    </row>
    <row r="555" spans="2:11" s="493" customFormat="1" ht="14.25">
      <c r="B555" s="494"/>
      <c r="C555" s="499"/>
      <c r="D555" s="499"/>
      <c r="E555" s="500"/>
      <c r="F555" s="499"/>
      <c r="G555" s="499"/>
      <c r="H555" s="500"/>
      <c r="I555" s="499"/>
      <c r="J555" s="499"/>
      <c r="K555" s="500"/>
    </row>
    <row r="556" spans="2:11" s="493" customFormat="1" ht="14.25">
      <c r="B556" s="494"/>
      <c r="C556" s="499"/>
      <c r="D556" s="499"/>
      <c r="E556" s="500"/>
      <c r="F556" s="499"/>
      <c r="G556" s="499"/>
      <c r="H556" s="500"/>
      <c r="I556" s="499"/>
      <c r="J556" s="499"/>
      <c r="K556" s="500"/>
    </row>
    <row r="557" spans="2:11" s="493" customFormat="1" ht="14.25">
      <c r="B557" s="494"/>
      <c r="C557" s="499"/>
      <c r="D557" s="499"/>
      <c r="E557" s="500"/>
      <c r="F557" s="499"/>
      <c r="G557" s="499"/>
      <c r="H557" s="500"/>
      <c r="I557" s="499"/>
      <c r="J557" s="499"/>
      <c r="K557" s="500"/>
    </row>
    <row r="558" spans="2:11" s="493" customFormat="1" ht="14.25">
      <c r="B558" s="494"/>
      <c r="C558" s="499"/>
      <c r="D558" s="499"/>
      <c r="E558" s="500"/>
      <c r="F558" s="499"/>
      <c r="G558" s="499"/>
      <c r="H558" s="500"/>
      <c r="I558" s="499"/>
      <c r="J558" s="499"/>
      <c r="K558" s="500"/>
    </row>
    <row r="559" spans="2:11" s="493" customFormat="1" ht="14.25">
      <c r="B559" s="494"/>
      <c r="C559" s="499"/>
      <c r="D559" s="499"/>
      <c r="E559" s="500"/>
      <c r="F559" s="499"/>
      <c r="G559" s="499"/>
      <c r="H559" s="500"/>
      <c r="I559" s="499"/>
      <c r="J559" s="499"/>
      <c r="K559" s="500"/>
    </row>
    <row r="560" spans="2:11" s="493" customFormat="1" ht="14.25">
      <c r="B560" s="494"/>
      <c r="C560" s="499"/>
      <c r="D560" s="499"/>
      <c r="E560" s="500"/>
      <c r="F560" s="499"/>
      <c r="G560" s="499"/>
      <c r="H560" s="500"/>
      <c r="I560" s="499"/>
      <c r="J560" s="499"/>
      <c r="K560" s="500"/>
    </row>
    <row r="561" spans="2:11" s="493" customFormat="1" ht="14.25">
      <c r="B561" s="494"/>
      <c r="C561" s="499"/>
      <c r="D561" s="499"/>
      <c r="E561" s="500"/>
      <c r="F561" s="499"/>
      <c r="G561" s="499"/>
      <c r="H561" s="500"/>
      <c r="I561" s="499"/>
      <c r="J561" s="499"/>
      <c r="K561" s="500"/>
    </row>
    <row r="562" spans="2:11" s="493" customFormat="1" ht="14.25">
      <c r="B562" s="494"/>
      <c r="C562" s="499"/>
      <c r="D562" s="499"/>
      <c r="E562" s="500"/>
      <c r="F562" s="499"/>
      <c r="G562" s="499"/>
      <c r="H562" s="500"/>
      <c r="I562" s="499"/>
      <c r="J562" s="499"/>
      <c r="K562" s="500"/>
    </row>
    <row r="563" spans="2:11" s="493" customFormat="1" ht="14.25">
      <c r="B563" s="494"/>
      <c r="C563" s="499"/>
      <c r="D563" s="499"/>
      <c r="E563" s="500"/>
      <c r="F563" s="499"/>
      <c r="G563" s="499"/>
      <c r="H563" s="500"/>
      <c r="I563" s="499"/>
      <c r="J563" s="499"/>
      <c r="K563" s="500"/>
    </row>
    <row r="564" spans="2:11" s="493" customFormat="1" ht="14.25">
      <c r="B564" s="494"/>
      <c r="C564" s="499"/>
      <c r="D564" s="499"/>
      <c r="E564" s="500"/>
      <c r="F564" s="499"/>
      <c r="G564" s="499"/>
      <c r="H564" s="500"/>
      <c r="I564" s="499"/>
      <c r="J564" s="499"/>
      <c r="K564" s="500"/>
    </row>
    <row r="565" spans="2:11" s="493" customFormat="1" ht="14.25">
      <c r="B565" s="494"/>
      <c r="C565" s="499"/>
      <c r="D565" s="499"/>
      <c r="E565" s="500"/>
      <c r="F565" s="499"/>
      <c r="G565" s="499"/>
      <c r="H565" s="500"/>
      <c r="I565" s="499"/>
      <c r="J565" s="499"/>
      <c r="K565" s="500"/>
    </row>
    <row r="566" spans="2:11" s="493" customFormat="1" ht="14.25">
      <c r="B566" s="494"/>
      <c r="C566" s="499"/>
      <c r="D566" s="499"/>
      <c r="E566" s="500"/>
      <c r="F566" s="499"/>
      <c r="G566" s="499"/>
      <c r="H566" s="500"/>
      <c r="I566" s="499"/>
      <c r="J566" s="499"/>
      <c r="K566" s="500"/>
    </row>
    <row r="567" spans="2:11" s="493" customFormat="1" ht="14.25">
      <c r="B567" s="494"/>
      <c r="C567" s="499"/>
      <c r="D567" s="499"/>
      <c r="E567" s="500"/>
      <c r="F567" s="499"/>
      <c r="G567" s="499"/>
      <c r="H567" s="500"/>
      <c r="I567" s="499"/>
      <c r="J567" s="499"/>
      <c r="K567" s="500"/>
    </row>
    <row r="568" spans="2:11" s="493" customFormat="1" ht="14.25">
      <c r="B568" s="494"/>
      <c r="C568" s="499"/>
      <c r="D568" s="499"/>
      <c r="E568" s="500"/>
      <c r="F568" s="499"/>
      <c r="G568" s="499"/>
      <c r="H568" s="500"/>
      <c r="I568" s="499"/>
      <c r="J568" s="499"/>
      <c r="K568" s="500"/>
    </row>
    <row r="569" spans="2:11" s="493" customFormat="1" ht="14.25">
      <c r="B569" s="494"/>
      <c r="C569" s="499"/>
      <c r="D569" s="499"/>
      <c r="E569" s="500"/>
      <c r="F569" s="499"/>
      <c r="G569" s="499"/>
      <c r="H569" s="500"/>
      <c r="I569" s="499"/>
      <c r="J569" s="499"/>
      <c r="K569" s="500"/>
    </row>
    <row r="570" spans="2:11" s="493" customFormat="1" ht="14.25">
      <c r="B570" s="494"/>
      <c r="C570" s="499"/>
      <c r="D570" s="499"/>
      <c r="E570" s="500"/>
      <c r="F570" s="499"/>
      <c r="G570" s="499"/>
      <c r="H570" s="500"/>
      <c r="I570" s="499"/>
      <c r="J570" s="499"/>
      <c r="K570" s="500"/>
    </row>
    <row r="571" spans="2:11" s="493" customFormat="1" ht="14.25">
      <c r="B571" s="494"/>
      <c r="C571" s="499"/>
      <c r="D571" s="499"/>
      <c r="E571" s="500"/>
      <c r="F571" s="499"/>
      <c r="G571" s="499"/>
      <c r="H571" s="500"/>
      <c r="I571" s="499"/>
      <c r="J571" s="499"/>
      <c r="K571" s="500"/>
    </row>
    <row r="572" spans="2:11" s="493" customFormat="1" ht="14.25">
      <c r="B572" s="494"/>
      <c r="C572" s="499"/>
      <c r="D572" s="499"/>
      <c r="E572" s="500"/>
      <c r="F572" s="499"/>
      <c r="G572" s="499"/>
      <c r="H572" s="500"/>
      <c r="I572" s="499"/>
      <c r="J572" s="499"/>
      <c r="K572" s="500"/>
    </row>
    <row r="573" spans="2:11" s="493" customFormat="1" ht="14.25">
      <c r="B573" s="494"/>
      <c r="C573" s="499"/>
      <c r="D573" s="499"/>
      <c r="E573" s="500"/>
      <c r="F573" s="499"/>
      <c r="G573" s="499"/>
      <c r="H573" s="500"/>
      <c r="I573" s="499"/>
      <c r="J573" s="499"/>
      <c r="K573" s="500"/>
    </row>
    <row r="574" spans="2:11" s="493" customFormat="1" ht="14.25">
      <c r="B574" s="494"/>
      <c r="C574" s="499"/>
      <c r="D574" s="499"/>
      <c r="E574" s="500"/>
      <c r="F574" s="499"/>
      <c r="G574" s="499"/>
      <c r="H574" s="500"/>
      <c r="I574" s="499"/>
      <c r="J574" s="499"/>
      <c r="K574" s="500"/>
    </row>
    <row r="575" spans="2:11" s="493" customFormat="1" ht="14.25">
      <c r="B575" s="494"/>
      <c r="C575" s="499"/>
      <c r="D575" s="499"/>
      <c r="E575" s="500"/>
      <c r="F575" s="499"/>
      <c r="G575" s="499"/>
      <c r="H575" s="500"/>
      <c r="I575" s="499"/>
      <c r="J575" s="499"/>
      <c r="K575" s="500"/>
    </row>
    <row r="576" spans="2:11" s="493" customFormat="1" ht="14.25">
      <c r="B576" s="494"/>
      <c r="C576" s="499"/>
      <c r="D576" s="499"/>
      <c r="E576" s="500"/>
      <c r="F576" s="499"/>
      <c r="G576" s="499"/>
      <c r="H576" s="500"/>
      <c r="I576" s="499"/>
      <c r="J576" s="499"/>
      <c r="K576" s="500"/>
    </row>
    <row r="577" spans="2:11" s="493" customFormat="1" ht="14.25">
      <c r="B577" s="494"/>
      <c r="C577" s="499"/>
      <c r="D577" s="499"/>
      <c r="E577" s="500"/>
      <c r="F577" s="499"/>
      <c r="G577" s="499"/>
      <c r="H577" s="500"/>
      <c r="I577" s="499"/>
      <c r="J577" s="499"/>
      <c r="K577" s="500"/>
    </row>
    <row r="578" spans="2:11" s="493" customFormat="1" ht="14.25">
      <c r="B578" s="494"/>
      <c r="C578" s="499"/>
      <c r="D578" s="499"/>
      <c r="E578" s="500"/>
      <c r="F578" s="499"/>
      <c r="G578" s="499"/>
      <c r="H578" s="500"/>
      <c r="I578" s="499"/>
      <c r="J578" s="499"/>
      <c r="K578" s="500"/>
    </row>
    <row r="579" spans="2:11" s="493" customFormat="1" ht="14.25">
      <c r="B579" s="494"/>
      <c r="C579" s="499"/>
      <c r="D579" s="499"/>
      <c r="E579" s="500"/>
      <c r="F579" s="499"/>
      <c r="G579" s="499"/>
      <c r="H579" s="500"/>
      <c r="I579" s="499"/>
      <c r="J579" s="499"/>
      <c r="K579" s="500"/>
    </row>
    <row r="580" spans="2:11" s="493" customFormat="1" ht="14.25">
      <c r="B580" s="494"/>
      <c r="C580" s="499"/>
      <c r="D580" s="499"/>
      <c r="E580" s="500"/>
      <c r="F580" s="499"/>
      <c r="G580" s="499"/>
      <c r="H580" s="500"/>
      <c r="I580" s="499"/>
      <c r="J580" s="499"/>
      <c r="K580" s="500"/>
    </row>
    <row r="581" spans="2:11" s="493" customFormat="1" ht="14.25">
      <c r="B581" s="494"/>
      <c r="C581" s="499"/>
      <c r="D581" s="499"/>
      <c r="E581" s="500"/>
      <c r="F581" s="499"/>
      <c r="G581" s="499"/>
      <c r="H581" s="500"/>
      <c r="I581" s="499"/>
      <c r="J581" s="499"/>
      <c r="K581" s="500"/>
    </row>
    <row r="582" spans="2:11" s="493" customFormat="1" ht="14.25">
      <c r="B582" s="494"/>
      <c r="C582" s="499"/>
      <c r="D582" s="499"/>
      <c r="E582" s="500"/>
      <c r="F582" s="499"/>
      <c r="G582" s="499"/>
      <c r="H582" s="500"/>
      <c r="I582" s="499"/>
      <c r="J582" s="499"/>
      <c r="K582" s="500"/>
    </row>
    <row r="583" spans="2:11" s="493" customFormat="1" ht="14.25">
      <c r="B583" s="494"/>
      <c r="C583" s="499"/>
      <c r="D583" s="499"/>
      <c r="E583" s="500"/>
      <c r="F583" s="499"/>
      <c r="G583" s="499"/>
      <c r="H583" s="500"/>
      <c r="I583" s="499"/>
      <c r="J583" s="499"/>
      <c r="K583" s="500"/>
    </row>
    <row r="584" spans="2:11" s="493" customFormat="1" ht="14.25">
      <c r="B584" s="494"/>
      <c r="C584" s="499"/>
      <c r="D584" s="499"/>
      <c r="E584" s="500"/>
      <c r="F584" s="499"/>
      <c r="G584" s="499"/>
      <c r="H584" s="500"/>
      <c r="I584" s="499"/>
      <c r="J584" s="499"/>
      <c r="K584" s="500"/>
    </row>
    <row r="585" spans="2:11" s="493" customFormat="1" ht="14.25">
      <c r="B585" s="494"/>
      <c r="C585" s="499"/>
      <c r="D585" s="499"/>
      <c r="E585" s="500"/>
      <c r="F585" s="499"/>
      <c r="G585" s="499"/>
      <c r="H585" s="500"/>
      <c r="I585" s="499"/>
      <c r="J585" s="499"/>
      <c r="K585" s="500"/>
    </row>
    <row r="586" spans="2:11" s="493" customFormat="1" ht="14.25">
      <c r="B586" s="494"/>
      <c r="C586" s="499"/>
      <c r="D586" s="499"/>
      <c r="E586" s="500"/>
      <c r="F586" s="499"/>
      <c r="G586" s="499"/>
      <c r="H586" s="500"/>
      <c r="I586" s="499"/>
      <c r="J586" s="499"/>
      <c r="K586" s="500"/>
    </row>
    <row r="587" spans="2:11" s="493" customFormat="1" ht="14.25">
      <c r="B587" s="494"/>
      <c r="C587" s="499"/>
      <c r="D587" s="499"/>
      <c r="E587" s="500"/>
      <c r="F587" s="499"/>
      <c r="G587" s="499"/>
      <c r="H587" s="500"/>
      <c r="I587" s="499"/>
      <c r="J587" s="499"/>
      <c r="K587" s="500"/>
    </row>
    <row r="588" spans="2:11" s="493" customFormat="1" ht="14.25">
      <c r="B588" s="494"/>
      <c r="C588" s="499"/>
      <c r="D588" s="499"/>
      <c r="E588" s="500"/>
      <c r="F588" s="499"/>
      <c r="G588" s="499"/>
      <c r="H588" s="500"/>
      <c r="I588" s="499"/>
      <c r="J588" s="499"/>
      <c r="K588" s="500"/>
    </row>
    <row r="589" spans="2:11" s="493" customFormat="1" ht="14.25">
      <c r="B589" s="494"/>
      <c r="C589" s="499"/>
      <c r="D589" s="499"/>
      <c r="E589" s="500"/>
      <c r="F589" s="499"/>
      <c r="G589" s="499"/>
      <c r="H589" s="500"/>
      <c r="I589" s="499"/>
      <c r="J589" s="499"/>
      <c r="K589" s="500"/>
    </row>
    <row r="590" spans="2:11" s="493" customFormat="1" ht="14.25">
      <c r="B590" s="494"/>
      <c r="C590" s="499"/>
      <c r="D590" s="499"/>
      <c r="E590" s="500"/>
      <c r="F590" s="499"/>
      <c r="G590" s="499"/>
      <c r="H590" s="500"/>
      <c r="I590" s="499"/>
      <c r="J590" s="499"/>
      <c r="K590" s="500"/>
    </row>
    <row r="591" spans="2:11" s="493" customFormat="1" ht="14.25">
      <c r="B591" s="494"/>
      <c r="C591" s="499"/>
      <c r="D591" s="499"/>
      <c r="E591" s="500"/>
      <c r="F591" s="499"/>
      <c r="G591" s="499"/>
      <c r="H591" s="500"/>
      <c r="I591" s="499"/>
      <c r="J591" s="499"/>
      <c r="K591" s="500"/>
    </row>
    <row r="592" spans="2:11" s="493" customFormat="1" ht="14.25">
      <c r="B592" s="494"/>
      <c r="C592" s="499"/>
      <c r="D592" s="499"/>
      <c r="E592" s="500"/>
      <c r="F592" s="499"/>
      <c r="G592" s="499"/>
      <c r="H592" s="500"/>
      <c r="I592" s="499"/>
      <c r="J592" s="499"/>
      <c r="K592" s="500"/>
    </row>
    <row r="593" spans="2:11" s="493" customFormat="1" ht="14.25">
      <c r="B593" s="494"/>
      <c r="C593" s="499"/>
      <c r="D593" s="499"/>
      <c r="E593" s="500"/>
      <c r="F593" s="499"/>
      <c r="G593" s="499"/>
      <c r="H593" s="500"/>
      <c r="I593" s="499"/>
      <c r="J593" s="499"/>
      <c r="K593" s="500"/>
    </row>
    <row r="594" spans="2:11" s="493" customFormat="1" ht="14.25">
      <c r="B594" s="494"/>
      <c r="C594" s="499"/>
      <c r="D594" s="499"/>
      <c r="E594" s="500"/>
      <c r="F594" s="499"/>
      <c r="G594" s="499"/>
      <c r="H594" s="500"/>
      <c r="I594" s="499"/>
      <c r="J594" s="499"/>
      <c r="K594" s="500"/>
    </row>
    <row r="595" spans="2:11" s="493" customFormat="1" ht="14.25">
      <c r="B595" s="494"/>
      <c r="C595" s="499"/>
      <c r="D595" s="499"/>
      <c r="E595" s="500"/>
      <c r="F595" s="499"/>
      <c r="G595" s="499"/>
      <c r="H595" s="500"/>
      <c r="I595" s="499"/>
      <c r="J595" s="499"/>
      <c r="K595" s="500"/>
    </row>
    <row r="596" spans="2:11" s="493" customFormat="1" ht="14.25">
      <c r="B596" s="494"/>
      <c r="C596" s="499"/>
      <c r="D596" s="499"/>
      <c r="E596" s="500"/>
      <c r="F596" s="499"/>
      <c r="G596" s="499"/>
      <c r="H596" s="500"/>
      <c r="I596" s="499"/>
      <c r="J596" s="499"/>
      <c r="K596" s="500"/>
    </row>
    <row r="597" spans="2:11" s="493" customFormat="1" ht="14.25">
      <c r="B597" s="494"/>
      <c r="C597" s="499"/>
      <c r="D597" s="499"/>
      <c r="E597" s="500"/>
      <c r="F597" s="499"/>
      <c r="G597" s="499"/>
      <c r="H597" s="500"/>
      <c r="I597" s="499"/>
      <c r="J597" s="499"/>
      <c r="K597" s="500"/>
    </row>
    <row r="598" spans="2:11" s="493" customFormat="1" ht="14.25">
      <c r="B598" s="494"/>
      <c r="C598" s="499"/>
      <c r="D598" s="499"/>
      <c r="E598" s="500"/>
      <c r="F598" s="499"/>
      <c r="G598" s="499"/>
      <c r="H598" s="500"/>
      <c r="I598" s="499"/>
      <c r="J598" s="499"/>
      <c r="K598" s="500"/>
    </row>
    <row r="599" spans="2:11" s="493" customFormat="1" ht="14.25">
      <c r="B599" s="494"/>
      <c r="C599" s="499"/>
      <c r="D599" s="499"/>
      <c r="E599" s="500"/>
      <c r="F599" s="499"/>
      <c r="G599" s="499"/>
      <c r="H599" s="500"/>
      <c r="I599" s="499"/>
      <c r="J599" s="499"/>
      <c r="K599" s="500"/>
    </row>
    <row r="600" spans="2:11" s="493" customFormat="1" ht="14.25">
      <c r="B600" s="494"/>
      <c r="C600" s="499"/>
      <c r="D600" s="499"/>
      <c r="E600" s="500"/>
      <c r="F600" s="499"/>
      <c r="G600" s="499"/>
      <c r="H600" s="500"/>
      <c r="I600" s="499"/>
      <c r="J600" s="499"/>
      <c r="K600" s="500"/>
    </row>
    <row r="601" spans="2:11" s="493" customFormat="1" ht="14.25">
      <c r="B601" s="494"/>
      <c r="C601" s="499"/>
      <c r="D601" s="499"/>
      <c r="E601" s="500"/>
      <c r="F601" s="499"/>
      <c r="G601" s="499"/>
      <c r="H601" s="500"/>
      <c r="I601" s="499"/>
      <c r="J601" s="499"/>
      <c r="K601" s="500"/>
    </row>
    <row r="602" spans="2:11" s="493" customFormat="1" ht="14.25">
      <c r="B602" s="494"/>
      <c r="C602" s="499"/>
      <c r="D602" s="499"/>
      <c r="E602" s="500"/>
      <c r="F602" s="499"/>
      <c r="G602" s="499"/>
      <c r="H602" s="500"/>
      <c r="I602" s="499"/>
      <c r="J602" s="499"/>
      <c r="K602" s="500"/>
    </row>
    <row r="603" spans="2:11" s="493" customFormat="1" ht="14.25">
      <c r="B603" s="494"/>
      <c r="C603" s="499"/>
      <c r="D603" s="499"/>
      <c r="E603" s="500"/>
      <c r="F603" s="499"/>
      <c r="G603" s="499"/>
      <c r="H603" s="500"/>
      <c r="I603" s="499"/>
      <c r="J603" s="499"/>
      <c r="K603" s="500"/>
    </row>
    <row r="604" spans="2:11" s="493" customFormat="1" ht="14.25">
      <c r="B604" s="494"/>
      <c r="C604" s="499"/>
      <c r="D604" s="499"/>
      <c r="E604" s="500"/>
      <c r="F604" s="499"/>
      <c r="G604" s="499"/>
      <c r="H604" s="500"/>
      <c r="I604" s="499"/>
      <c r="J604" s="499"/>
      <c r="K604" s="500"/>
    </row>
    <row r="605" spans="2:11" s="493" customFormat="1" ht="14.25">
      <c r="B605" s="494"/>
      <c r="C605" s="499"/>
      <c r="D605" s="499"/>
      <c r="E605" s="500"/>
      <c r="F605" s="499"/>
      <c r="G605" s="499"/>
      <c r="H605" s="500"/>
      <c r="I605" s="499"/>
      <c r="J605" s="499"/>
      <c r="K605" s="500"/>
    </row>
    <row r="606" spans="2:11" s="493" customFormat="1" ht="14.25">
      <c r="B606" s="494"/>
      <c r="C606" s="499"/>
      <c r="D606" s="499"/>
      <c r="E606" s="500"/>
      <c r="F606" s="499"/>
      <c r="G606" s="499"/>
      <c r="H606" s="500"/>
      <c r="I606" s="499"/>
      <c r="J606" s="499"/>
      <c r="K606" s="500"/>
    </row>
    <row r="607" spans="2:11" s="493" customFormat="1" ht="14.25">
      <c r="B607" s="494"/>
      <c r="C607" s="499"/>
      <c r="D607" s="499"/>
      <c r="E607" s="500"/>
      <c r="F607" s="499"/>
      <c r="G607" s="499"/>
      <c r="H607" s="500"/>
      <c r="I607" s="499"/>
      <c r="J607" s="499"/>
      <c r="K607" s="500"/>
    </row>
    <row r="608" spans="2:11" s="493" customFormat="1" ht="14.25">
      <c r="B608" s="494"/>
      <c r="C608" s="499"/>
      <c r="D608" s="499"/>
      <c r="E608" s="500"/>
      <c r="F608" s="499"/>
      <c r="G608" s="499"/>
      <c r="H608" s="500"/>
      <c r="I608" s="499"/>
      <c r="J608" s="499"/>
      <c r="K608" s="500"/>
    </row>
    <row r="609" spans="2:11" s="493" customFormat="1" ht="14.25">
      <c r="B609" s="494"/>
      <c r="C609" s="499"/>
      <c r="D609" s="499"/>
      <c r="E609" s="500"/>
      <c r="F609" s="499"/>
      <c r="G609" s="499"/>
      <c r="H609" s="500"/>
      <c r="I609" s="499"/>
      <c r="J609" s="499"/>
      <c r="K609" s="500"/>
    </row>
    <row r="610" spans="2:11" s="493" customFormat="1" ht="14.25">
      <c r="B610" s="494"/>
      <c r="C610" s="499"/>
      <c r="D610" s="499"/>
      <c r="E610" s="500"/>
      <c r="F610" s="499"/>
      <c r="G610" s="499"/>
      <c r="H610" s="500"/>
      <c r="I610" s="499"/>
      <c r="J610" s="499"/>
      <c r="K610" s="500"/>
    </row>
    <row r="611" spans="2:11" s="493" customFormat="1" ht="14.25">
      <c r="B611" s="494"/>
      <c r="C611" s="499"/>
      <c r="D611" s="499"/>
      <c r="E611" s="500"/>
      <c r="F611" s="499"/>
      <c r="G611" s="499"/>
      <c r="H611" s="500"/>
      <c r="I611" s="499"/>
      <c r="J611" s="499"/>
      <c r="K611" s="500"/>
    </row>
    <row r="612" spans="2:11" s="493" customFormat="1" ht="14.25">
      <c r="B612" s="494"/>
      <c r="C612" s="499"/>
      <c r="D612" s="499"/>
      <c r="E612" s="500"/>
      <c r="F612" s="499"/>
      <c r="G612" s="499"/>
      <c r="H612" s="500"/>
      <c r="I612" s="499"/>
      <c r="J612" s="499"/>
      <c r="K612" s="500"/>
    </row>
    <row r="613" spans="2:11" s="493" customFormat="1" ht="14.25">
      <c r="B613" s="494"/>
      <c r="C613" s="499"/>
      <c r="D613" s="499"/>
      <c r="E613" s="500"/>
      <c r="F613" s="499"/>
      <c r="G613" s="499"/>
      <c r="H613" s="500"/>
      <c r="I613" s="499"/>
      <c r="J613" s="499"/>
      <c r="K613" s="500"/>
    </row>
    <row r="614" spans="2:11" s="493" customFormat="1" ht="14.25">
      <c r="B614" s="494"/>
      <c r="C614" s="499"/>
      <c r="D614" s="499"/>
      <c r="E614" s="500"/>
      <c r="F614" s="499"/>
      <c r="G614" s="499"/>
      <c r="H614" s="500"/>
      <c r="I614" s="499"/>
      <c r="J614" s="499"/>
      <c r="K614" s="500"/>
    </row>
    <row r="615" spans="2:11" s="493" customFormat="1" ht="14.25">
      <c r="B615" s="494"/>
      <c r="C615" s="499"/>
      <c r="D615" s="499"/>
      <c r="E615" s="500"/>
      <c r="F615" s="499"/>
      <c r="G615" s="499"/>
      <c r="H615" s="500"/>
      <c r="I615" s="499"/>
      <c r="J615" s="499"/>
      <c r="K615" s="500"/>
    </row>
    <row r="616" spans="2:11" s="493" customFormat="1" ht="14.25">
      <c r="B616" s="494"/>
      <c r="C616" s="499"/>
      <c r="D616" s="499"/>
      <c r="E616" s="500"/>
      <c r="F616" s="499"/>
      <c r="G616" s="499"/>
      <c r="H616" s="500"/>
      <c r="I616" s="499"/>
      <c r="J616" s="499"/>
      <c r="K616" s="500"/>
    </row>
    <row r="617" spans="2:11" s="493" customFormat="1" ht="14.25">
      <c r="B617" s="494"/>
      <c r="C617" s="499"/>
      <c r="D617" s="499"/>
      <c r="E617" s="500"/>
      <c r="F617" s="499"/>
      <c r="G617" s="499"/>
      <c r="H617" s="500"/>
      <c r="I617" s="499"/>
      <c r="J617" s="499"/>
      <c r="K617" s="500"/>
    </row>
    <row r="618" spans="2:11" s="493" customFormat="1" ht="14.25">
      <c r="B618" s="494"/>
      <c r="C618" s="499"/>
      <c r="D618" s="499"/>
      <c r="E618" s="500"/>
      <c r="F618" s="499"/>
      <c r="G618" s="499"/>
      <c r="H618" s="500"/>
      <c r="I618" s="499"/>
      <c r="J618" s="499"/>
      <c r="K618" s="500"/>
    </row>
    <row r="619" spans="2:11" s="493" customFormat="1" ht="14.25">
      <c r="B619" s="494"/>
      <c r="C619" s="499"/>
      <c r="D619" s="499"/>
      <c r="E619" s="500"/>
      <c r="F619" s="499"/>
      <c r="G619" s="499"/>
      <c r="H619" s="500"/>
      <c r="I619" s="499"/>
      <c r="J619" s="499"/>
      <c r="K619" s="500"/>
    </row>
    <row r="620" spans="2:11" s="493" customFormat="1" ht="14.25">
      <c r="B620" s="494"/>
      <c r="C620" s="499"/>
      <c r="D620" s="499"/>
      <c r="E620" s="500"/>
      <c r="F620" s="499"/>
      <c r="G620" s="499"/>
      <c r="H620" s="500"/>
      <c r="I620" s="499"/>
      <c r="J620" s="499"/>
      <c r="K620" s="500"/>
    </row>
    <row r="621" spans="2:11" s="493" customFormat="1" ht="14.25">
      <c r="B621" s="494"/>
      <c r="C621" s="499"/>
      <c r="D621" s="499"/>
      <c r="E621" s="500"/>
      <c r="F621" s="499"/>
      <c r="G621" s="499"/>
      <c r="H621" s="500"/>
      <c r="I621" s="499"/>
      <c r="J621" s="499"/>
      <c r="K621" s="500"/>
    </row>
    <row r="622" spans="2:11" s="493" customFormat="1" ht="14.25">
      <c r="B622" s="494"/>
      <c r="C622" s="499"/>
      <c r="D622" s="499"/>
      <c r="E622" s="500"/>
      <c r="F622" s="499"/>
      <c r="G622" s="499"/>
      <c r="H622" s="500"/>
      <c r="I622" s="499"/>
      <c r="J622" s="499"/>
      <c r="K622" s="500"/>
    </row>
    <row r="623" spans="2:11" s="493" customFormat="1" ht="14.25">
      <c r="B623" s="494"/>
      <c r="C623" s="499"/>
      <c r="D623" s="499"/>
      <c r="E623" s="500"/>
      <c r="F623" s="499"/>
      <c r="G623" s="499"/>
      <c r="H623" s="500"/>
      <c r="I623" s="499"/>
      <c r="J623" s="499"/>
      <c r="K623" s="500"/>
    </row>
    <row r="624" spans="2:11" s="493" customFormat="1" ht="14.25">
      <c r="B624" s="494"/>
      <c r="C624" s="499"/>
      <c r="D624" s="499"/>
      <c r="E624" s="500"/>
      <c r="F624" s="499"/>
      <c r="G624" s="499"/>
      <c r="H624" s="500"/>
      <c r="I624" s="499"/>
      <c r="J624" s="499"/>
      <c r="K624" s="500"/>
    </row>
    <row r="625" spans="2:11" s="493" customFormat="1" ht="14.25">
      <c r="B625" s="494"/>
      <c r="C625" s="499"/>
      <c r="D625" s="499"/>
      <c r="E625" s="500"/>
      <c r="F625" s="499"/>
      <c r="G625" s="499"/>
      <c r="H625" s="500"/>
      <c r="I625" s="499"/>
      <c r="J625" s="499"/>
      <c r="K625" s="500"/>
    </row>
    <row r="626" spans="2:11" s="493" customFormat="1" ht="14.25">
      <c r="B626" s="494"/>
      <c r="C626" s="499"/>
      <c r="D626" s="499"/>
      <c r="E626" s="500"/>
      <c r="F626" s="499"/>
      <c r="G626" s="499"/>
      <c r="H626" s="500"/>
      <c r="I626" s="499"/>
      <c r="J626" s="499"/>
      <c r="K626" s="500"/>
    </row>
    <row r="627" spans="2:11" s="493" customFormat="1" ht="14.25">
      <c r="B627" s="494"/>
      <c r="C627" s="499"/>
      <c r="D627" s="499"/>
      <c r="E627" s="500"/>
      <c r="F627" s="499"/>
      <c r="G627" s="499"/>
      <c r="H627" s="500"/>
      <c r="I627" s="499"/>
      <c r="J627" s="499"/>
      <c r="K627" s="500"/>
    </row>
    <row r="628" spans="2:11" s="493" customFormat="1" ht="14.25">
      <c r="B628" s="494"/>
      <c r="C628" s="499"/>
      <c r="D628" s="499"/>
      <c r="E628" s="500"/>
      <c r="F628" s="499"/>
      <c r="G628" s="499"/>
      <c r="H628" s="500"/>
      <c r="I628" s="499"/>
      <c r="J628" s="499"/>
      <c r="K628" s="500"/>
    </row>
    <row r="629" spans="2:11" s="493" customFormat="1" ht="14.25">
      <c r="B629" s="494"/>
      <c r="C629" s="499"/>
      <c r="D629" s="499"/>
      <c r="E629" s="500"/>
      <c r="F629" s="499"/>
      <c r="G629" s="499"/>
      <c r="H629" s="500"/>
      <c r="I629" s="499"/>
      <c r="J629" s="499"/>
      <c r="K629" s="500"/>
    </row>
    <row r="630" spans="2:11" s="493" customFormat="1" ht="14.25">
      <c r="B630" s="494"/>
      <c r="C630" s="499"/>
      <c r="D630" s="499"/>
      <c r="E630" s="500"/>
      <c r="F630" s="499"/>
      <c r="G630" s="499"/>
      <c r="H630" s="500"/>
      <c r="I630" s="499"/>
      <c r="J630" s="499"/>
      <c r="K630" s="500"/>
    </row>
    <row r="631" spans="2:11" s="493" customFormat="1" ht="14.25">
      <c r="B631" s="494"/>
      <c r="C631" s="499"/>
      <c r="D631" s="499"/>
      <c r="E631" s="500"/>
      <c r="F631" s="499"/>
      <c r="G631" s="499"/>
      <c r="H631" s="500"/>
      <c r="I631" s="499"/>
      <c r="J631" s="499"/>
      <c r="K631" s="500"/>
    </row>
    <row r="632" spans="2:11" s="493" customFormat="1" ht="14.25">
      <c r="B632" s="494"/>
      <c r="C632" s="499"/>
      <c r="D632" s="499"/>
      <c r="E632" s="500"/>
      <c r="F632" s="499"/>
      <c r="G632" s="499"/>
      <c r="H632" s="500"/>
      <c r="I632" s="499"/>
      <c r="J632" s="499"/>
      <c r="K632" s="500"/>
    </row>
    <row r="633" spans="2:11" s="493" customFormat="1" ht="14.25">
      <c r="B633" s="494"/>
      <c r="C633" s="499"/>
      <c r="D633" s="499"/>
      <c r="E633" s="500"/>
      <c r="F633" s="499"/>
      <c r="G633" s="499"/>
      <c r="H633" s="500"/>
      <c r="I633" s="499"/>
      <c r="J633" s="499"/>
      <c r="K633" s="500"/>
    </row>
    <row r="634" spans="2:11" s="493" customFormat="1" ht="14.25">
      <c r="B634" s="494"/>
      <c r="C634" s="499"/>
      <c r="D634" s="499"/>
      <c r="E634" s="500"/>
      <c r="F634" s="499"/>
      <c r="G634" s="499"/>
      <c r="H634" s="500"/>
      <c r="I634" s="499"/>
      <c r="J634" s="499"/>
      <c r="K634" s="500"/>
    </row>
    <row r="635" spans="2:11" s="493" customFormat="1" ht="14.25">
      <c r="B635" s="494"/>
      <c r="C635" s="499"/>
      <c r="D635" s="499"/>
      <c r="E635" s="500"/>
      <c r="F635" s="499"/>
      <c r="G635" s="499"/>
      <c r="H635" s="500"/>
      <c r="I635" s="499"/>
      <c r="J635" s="499"/>
      <c r="K635" s="500"/>
    </row>
    <row r="636" spans="2:11" s="493" customFormat="1" ht="14.25">
      <c r="B636" s="494"/>
      <c r="C636" s="499"/>
      <c r="D636" s="499"/>
      <c r="E636" s="500"/>
      <c r="F636" s="499"/>
      <c r="G636" s="499"/>
      <c r="H636" s="500"/>
      <c r="I636" s="499"/>
      <c r="J636" s="499"/>
      <c r="K636" s="500"/>
    </row>
    <row r="637" spans="2:11" s="493" customFormat="1" ht="14.25">
      <c r="B637" s="494"/>
      <c r="C637" s="499"/>
      <c r="D637" s="499"/>
      <c r="E637" s="500"/>
      <c r="F637" s="499"/>
      <c r="G637" s="499"/>
      <c r="H637" s="500"/>
      <c r="I637" s="499"/>
      <c r="J637" s="499"/>
      <c r="K637" s="500"/>
    </row>
    <row r="638" spans="2:11" s="493" customFormat="1" ht="14.25">
      <c r="B638" s="494"/>
      <c r="C638" s="499"/>
      <c r="D638" s="499"/>
      <c r="E638" s="500"/>
      <c r="F638" s="499"/>
      <c r="G638" s="499"/>
      <c r="H638" s="500"/>
      <c r="I638" s="499"/>
      <c r="J638" s="499"/>
      <c r="K638" s="500"/>
    </row>
    <row r="639" spans="2:11" s="493" customFormat="1" ht="14.25">
      <c r="B639" s="494"/>
      <c r="C639" s="499"/>
      <c r="D639" s="499"/>
      <c r="E639" s="500"/>
      <c r="F639" s="499"/>
      <c r="G639" s="499"/>
      <c r="H639" s="500"/>
      <c r="I639" s="499"/>
      <c r="J639" s="499"/>
      <c r="K639" s="500"/>
    </row>
    <row r="640" spans="2:11" s="493" customFormat="1" ht="14.25">
      <c r="B640" s="494"/>
      <c r="C640" s="499"/>
      <c r="D640" s="499"/>
      <c r="E640" s="500"/>
      <c r="F640" s="499"/>
      <c r="G640" s="499"/>
      <c r="H640" s="500"/>
      <c r="I640" s="499"/>
      <c r="J640" s="499"/>
      <c r="K640" s="500"/>
    </row>
    <row r="641" spans="2:11" s="493" customFormat="1" ht="14.25">
      <c r="B641" s="494"/>
      <c r="C641" s="499"/>
      <c r="D641" s="499"/>
      <c r="E641" s="500"/>
      <c r="F641" s="499"/>
      <c r="G641" s="499"/>
      <c r="H641" s="500"/>
      <c r="I641" s="499"/>
      <c r="J641" s="499"/>
      <c r="K641" s="500"/>
    </row>
    <row r="642" spans="2:11" s="493" customFormat="1" ht="14.25">
      <c r="B642" s="494"/>
      <c r="C642" s="499"/>
      <c r="D642" s="499"/>
      <c r="E642" s="500"/>
      <c r="F642" s="499"/>
      <c r="G642" s="499"/>
      <c r="H642" s="500"/>
      <c r="I642" s="499"/>
      <c r="J642" s="499"/>
      <c r="K642" s="500"/>
    </row>
    <row r="643" spans="2:11" s="493" customFormat="1" ht="14.25">
      <c r="B643" s="494"/>
      <c r="C643" s="499"/>
      <c r="D643" s="499"/>
      <c r="E643" s="500"/>
      <c r="F643" s="499"/>
      <c r="G643" s="499"/>
      <c r="H643" s="500"/>
      <c r="I643" s="499"/>
      <c r="J643" s="499"/>
      <c r="K643" s="500"/>
    </row>
    <row r="644" spans="2:11" s="493" customFormat="1" ht="14.25">
      <c r="B644" s="494"/>
      <c r="C644" s="499"/>
      <c r="D644" s="499"/>
      <c r="E644" s="500"/>
      <c r="F644" s="499"/>
      <c r="G644" s="499"/>
      <c r="H644" s="500"/>
      <c r="I644" s="499"/>
      <c r="J644" s="499"/>
      <c r="K644" s="500"/>
    </row>
    <row r="645" spans="2:11" s="493" customFormat="1" ht="14.25">
      <c r="B645" s="494"/>
      <c r="C645" s="499"/>
      <c r="D645" s="499"/>
      <c r="E645" s="500"/>
      <c r="F645" s="499"/>
      <c r="G645" s="499"/>
      <c r="H645" s="500"/>
      <c r="I645" s="499"/>
      <c r="J645" s="499"/>
      <c r="K645" s="500"/>
    </row>
    <row r="646" spans="2:11" s="493" customFormat="1" ht="14.25">
      <c r="B646" s="494"/>
      <c r="C646" s="499"/>
      <c r="D646" s="499"/>
      <c r="E646" s="500"/>
      <c r="F646" s="499"/>
      <c r="G646" s="499"/>
      <c r="H646" s="500"/>
      <c r="I646" s="499"/>
      <c r="J646" s="499"/>
      <c r="K646" s="500"/>
    </row>
    <row r="647" spans="2:11" s="493" customFormat="1" ht="14.25">
      <c r="B647" s="494"/>
      <c r="C647" s="499"/>
      <c r="D647" s="499"/>
      <c r="E647" s="500"/>
      <c r="F647" s="499"/>
      <c r="G647" s="499"/>
      <c r="H647" s="500"/>
      <c r="I647" s="499"/>
      <c r="J647" s="499"/>
      <c r="K647" s="500"/>
    </row>
    <row r="648" spans="2:11" s="493" customFormat="1" ht="14.25">
      <c r="B648" s="494"/>
      <c r="C648" s="499"/>
      <c r="D648" s="499"/>
      <c r="E648" s="500"/>
      <c r="F648" s="499"/>
      <c r="G648" s="499"/>
      <c r="H648" s="500"/>
      <c r="I648" s="499"/>
      <c r="J648" s="499"/>
      <c r="K648" s="500"/>
    </row>
    <row r="649" spans="2:11" s="493" customFormat="1" ht="14.25">
      <c r="B649" s="494"/>
      <c r="C649" s="499"/>
      <c r="D649" s="499"/>
      <c r="E649" s="500"/>
      <c r="F649" s="499"/>
      <c r="G649" s="499"/>
      <c r="H649" s="500"/>
      <c r="I649" s="499"/>
      <c r="J649" s="499"/>
      <c r="K649" s="500"/>
    </row>
    <row r="650" spans="2:11" s="493" customFormat="1" ht="14.25">
      <c r="B650" s="494"/>
      <c r="C650" s="499"/>
      <c r="D650" s="499"/>
      <c r="E650" s="500"/>
      <c r="F650" s="499"/>
      <c r="G650" s="499"/>
      <c r="H650" s="500"/>
      <c r="I650" s="499"/>
      <c r="J650" s="499"/>
      <c r="K650" s="500"/>
    </row>
    <row r="651" spans="2:11" s="493" customFormat="1" ht="14.25">
      <c r="B651" s="494"/>
      <c r="C651" s="499"/>
      <c r="D651" s="499"/>
      <c r="E651" s="500"/>
      <c r="F651" s="499"/>
      <c r="G651" s="499"/>
      <c r="H651" s="500"/>
      <c r="I651" s="499"/>
      <c r="J651" s="499"/>
      <c r="K651" s="500"/>
    </row>
    <row r="652" spans="2:11" s="493" customFormat="1" ht="14.25">
      <c r="B652" s="494"/>
      <c r="C652" s="499"/>
      <c r="D652" s="499"/>
      <c r="E652" s="500"/>
      <c r="F652" s="499"/>
      <c r="G652" s="499"/>
      <c r="H652" s="500"/>
      <c r="I652" s="499"/>
      <c r="J652" s="499"/>
      <c r="K652" s="500"/>
    </row>
    <row r="653" spans="2:11" s="493" customFormat="1" ht="14.25">
      <c r="B653" s="494"/>
      <c r="C653" s="499"/>
      <c r="D653" s="499"/>
      <c r="E653" s="500"/>
      <c r="F653" s="499"/>
      <c r="G653" s="499"/>
      <c r="H653" s="500"/>
      <c r="I653" s="499"/>
      <c r="J653" s="499"/>
      <c r="K653" s="500"/>
    </row>
    <row r="654" spans="2:11" s="493" customFormat="1" ht="14.25">
      <c r="B654" s="494"/>
      <c r="C654" s="499"/>
      <c r="D654" s="499"/>
      <c r="E654" s="500"/>
      <c r="F654" s="499"/>
      <c r="G654" s="499"/>
      <c r="H654" s="500"/>
      <c r="I654" s="499"/>
      <c r="J654" s="499"/>
      <c r="K654" s="500"/>
    </row>
    <row r="655" spans="2:11" s="493" customFormat="1" ht="14.25">
      <c r="B655" s="494"/>
      <c r="C655" s="499"/>
      <c r="D655" s="499"/>
      <c r="E655" s="500"/>
      <c r="F655" s="499"/>
      <c r="G655" s="499"/>
      <c r="H655" s="500"/>
      <c r="I655" s="499"/>
      <c r="J655" s="499"/>
      <c r="K655" s="500"/>
    </row>
    <row r="656" spans="2:11" s="493" customFormat="1" ht="14.25">
      <c r="B656" s="494"/>
      <c r="C656" s="499"/>
      <c r="D656" s="499"/>
      <c r="E656" s="500"/>
      <c r="F656" s="499"/>
      <c r="G656" s="499"/>
      <c r="H656" s="500"/>
      <c r="I656" s="499"/>
      <c r="J656" s="499"/>
      <c r="K656" s="500"/>
    </row>
    <row r="657" spans="2:11" s="493" customFormat="1" ht="14.25">
      <c r="B657" s="494"/>
      <c r="C657" s="499"/>
      <c r="D657" s="499"/>
      <c r="E657" s="500"/>
      <c r="F657" s="499"/>
      <c r="G657" s="499"/>
      <c r="H657" s="500"/>
      <c r="I657" s="499"/>
      <c r="J657" s="499"/>
      <c r="K657" s="500"/>
    </row>
    <row r="658" spans="2:11" s="493" customFormat="1" ht="14.25">
      <c r="B658" s="494"/>
      <c r="C658" s="499"/>
      <c r="D658" s="499"/>
      <c r="E658" s="500"/>
      <c r="F658" s="499"/>
      <c r="G658" s="499"/>
      <c r="H658" s="500"/>
      <c r="I658" s="499"/>
      <c r="J658" s="499"/>
      <c r="K658" s="500"/>
    </row>
    <row r="659" spans="2:11" s="493" customFormat="1" ht="14.25">
      <c r="B659" s="494"/>
      <c r="C659" s="499"/>
      <c r="D659" s="499"/>
      <c r="E659" s="500"/>
      <c r="F659" s="499"/>
      <c r="G659" s="499"/>
      <c r="H659" s="500"/>
      <c r="I659" s="499"/>
      <c r="J659" s="499"/>
      <c r="K659" s="500"/>
    </row>
    <row r="660" spans="2:11" s="493" customFormat="1" ht="14.25">
      <c r="B660" s="494"/>
      <c r="C660" s="499"/>
      <c r="D660" s="499"/>
      <c r="E660" s="500"/>
      <c r="F660" s="499"/>
      <c r="G660" s="499"/>
      <c r="H660" s="500"/>
      <c r="I660" s="499"/>
      <c r="J660" s="499"/>
      <c r="K660" s="500"/>
    </row>
    <row r="661" spans="2:11" s="493" customFormat="1" ht="14.25">
      <c r="B661" s="494"/>
      <c r="C661" s="499"/>
      <c r="D661" s="499"/>
      <c r="E661" s="500"/>
      <c r="F661" s="499"/>
      <c r="G661" s="499"/>
      <c r="H661" s="500"/>
      <c r="I661" s="499"/>
      <c r="J661" s="499"/>
      <c r="K661" s="500"/>
    </row>
    <row r="662" spans="2:11" s="493" customFormat="1" ht="14.25">
      <c r="B662" s="494"/>
      <c r="C662" s="499"/>
      <c r="D662" s="499"/>
      <c r="E662" s="500"/>
      <c r="F662" s="499"/>
      <c r="G662" s="499"/>
      <c r="H662" s="500"/>
      <c r="I662" s="499"/>
      <c r="J662" s="499"/>
      <c r="K662" s="500"/>
    </row>
    <row r="663" spans="2:11" s="493" customFormat="1" ht="14.25">
      <c r="B663" s="494"/>
      <c r="C663" s="499"/>
      <c r="D663" s="499"/>
      <c r="E663" s="500"/>
      <c r="F663" s="499"/>
      <c r="G663" s="499"/>
      <c r="H663" s="500"/>
      <c r="I663" s="499"/>
      <c r="J663" s="499"/>
      <c r="K663" s="500"/>
    </row>
    <row r="664" spans="2:11" s="493" customFormat="1" ht="14.25">
      <c r="B664" s="494"/>
      <c r="C664" s="499"/>
      <c r="D664" s="499"/>
      <c r="E664" s="500"/>
      <c r="F664" s="499"/>
      <c r="G664" s="499"/>
      <c r="H664" s="500"/>
      <c r="I664" s="499"/>
      <c r="J664" s="499"/>
      <c r="K664" s="500"/>
    </row>
    <row r="665" spans="2:11" s="493" customFormat="1" ht="14.25">
      <c r="B665" s="494"/>
      <c r="C665" s="499"/>
      <c r="D665" s="499"/>
      <c r="E665" s="500"/>
      <c r="F665" s="499"/>
      <c r="G665" s="499"/>
      <c r="H665" s="500"/>
      <c r="I665" s="499"/>
      <c r="J665" s="499"/>
      <c r="K665" s="500"/>
    </row>
    <row r="666" spans="2:11" s="493" customFormat="1" ht="14.25">
      <c r="B666" s="494"/>
      <c r="C666" s="499"/>
      <c r="D666" s="499"/>
      <c r="E666" s="500"/>
      <c r="F666" s="499"/>
      <c r="G666" s="499"/>
      <c r="H666" s="500"/>
      <c r="I666" s="499"/>
      <c r="J666" s="499"/>
      <c r="K666" s="500"/>
    </row>
    <row r="667" spans="2:11" s="493" customFormat="1" ht="14.25">
      <c r="B667" s="494"/>
      <c r="C667" s="499"/>
      <c r="D667" s="499"/>
      <c r="E667" s="500"/>
      <c r="F667" s="499"/>
      <c r="G667" s="499"/>
      <c r="H667" s="500"/>
      <c r="I667" s="499"/>
      <c r="J667" s="499"/>
      <c r="K667" s="500"/>
    </row>
    <row r="668" spans="2:11" s="493" customFormat="1" ht="14.25">
      <c r="B668" s="494"/>
      <c r="C668" s="499"/>
      <c r="D668" s="499"/>
      <c r="E668" s="500"/>
      <c r="F668" s="499"/>
      <c r="G668" s="499"/>
      <c r="H668" s="500"/>
      <c r="I668" s="499"/>
      <c r="J668" s="499"/>
      <c r="K668" s="500"/>
    </row>
    <row r="669" spans="2:11" s="493" customFormat="1" ht="14.25">
      <c r="B669" s="494"/>
      <c r="C669" s="499"/>
      <c r="D669" s="499"/>
      <c r="E669" s="500"/>
      <c r="F669" s="499"/>
      <c r="G669" s="499"/>
      <c r="H669" s="500"/>
      <c r="I669" s="499"/>
      <c r="J669" s="499"/>
      <c r="K669" s="500"/>
    </row>
    <row r="670" spans="2:11" s="493" customFormat="1" ht="14.25">
      <c r="B670" s="494"/>
      <c r="C670" s="499"/>
      <c r="D670" s="499"/>
      <c r="E670" s="500"/>
      <c r="F670" s="499"/>
      <c r="G670" s="499"/>
      <c r="H670" s="500"/>
      <c r="I670" s="499"/>
      <c r="J670" s="499"/>
      <c r="K670" s="500"/>
    </row>
    <row r="671" spans="2:11" s="493" customFormat="1" ht="14.25">
      <c r="B671" s="494"/>
      <c r="C671" s="499"/>
      <c r="D671" s="499"/>
      <c r="E671" s="500"/>
      <c r="F671" s="499"/>
      <c r="G671" s="499"/>
      <c r="H671" s="500"/>
      <c r="I671" s="499"/>
      <c r="J671" s="499"/>
      <c r="K671" s="500"/>
    </row>
    <row r="672" spans="2:11" s="493" customFormat="1" ht="14.25">
      <c r="B672" s="494"/>
      <c r="C672" s="499"/>
      <c r="D672" s="499"/>
      <c r="E672" s="500"/>
      <c r="F672" s="499"/>
      <c r="G672" s="499"/>
      <c r="H672" s="500"/>
      <c r="I672" s="499"/>
      <c r="J672" s="499"/>
      <c r="K672" s="500"/>
    </row>
    <row r="673" spans="2:11" s="493" customFormat="1" ht="14.25">
      <c r="B673" s="494"/>
      <c r="C673" s="499"/>
      <c r="D673" s="499"/>
      <c r="E673" s="500"/>
      <c r="F673" s="499"/>
      <c r="G673" s="499"/>
      <c r="H673" s="500"/>
      <c r="I673" s="499"/>
      <c r="J673" s="499"/>
      <c r="K673" s="500"/>
    </row>
    <row r="674" spans="2:11" s="493" customFormat="1" ht="14.25">
      <c r="B674" s="494"/>
      <c r="C674" s="499"/>
      <c r="D674" s="499"/>
      <c r="E674" s="500"/>
      <c r="F674" s="499"/>
      <c r="G674" s="499"/>
      <c r="H674" s="500"/>
      <c r="I674" s="499"/>
      <c r="J674" s="499"/>
      <c r="K674" s="500"/>
    </row>
    <row r="675" spans="2:11" s="493" customFormat="1" ht="14.25">
      <c r="B675" s="494"/>
      <c r="C675" s="499"/>
      <c r="D675" s="499"/>
      <c r="E675" s="500"/>
      <c r="F675" s="499"/>
      <c r="G675" s="499"/>
      <c r="H675" s="500"/>
      <c r="I675" s="499"/>
      <c r="J675" s="499"/>
      <c r="K675" s="500"/>
    </row>
    <row r="676" spans="2:11" s="493" customFormat="1" ht="14.25">
      <c r="B676" s="494"/>
      <c r="C676" s="499"/>
      <c r="D676" s="499"/>
      <c r="E676" s="500"/>
      <c r="F676" s="499"/>
      <c r="G676" s="499"/>
      <c r="H676" s="500"/>
      <c r="I676" s="499"/>
      <c r="J676" s="499"/>
      <c r="K676" s="500"/>
    </row>
    <row r="677" spans="2:11" s="493" customFormat="1" ht="14.25">
      <c r="B677" s="494"/>
      <c r="C677" s="499"/>
      <c r="D677" s="499"/>
      <c r="E677" s="500"/>
      <c r="F677" s="499"/>
      <c r="G677" s="499"/>
      <c r="H677" s="500"/>
      <c r="I677" s="499"/>
      <c r="J677" s="499"/>
      <c r="K677" s="500"/>
    </row>
    <row r="678" spans="2:11" s="493" customFormat="1" ht="14.25">
      <c r="B678" s="494"/>
      <c r="C678" s="499"/>
      <c r="D678" s="499"/>
      <c r="E678" s="500"/>
      <c r="F678" s="499"/>
      <c r="G678" s="499"/>
      <c r="H678" s="500"/>
      <c r="I678" s="499"/>
      <c r="J678" s="499"/>
      <c r="K678" s="500"/>
    </row>
    <row r="679" spans="2:11" s="493" customFormat="1" ht="14.25">
      <c r="B679" s="494"/>
      <c r="C679" s="499"/>
      <c r="D679" s="499"/>
      <c r="E679" s="500"/>
      <c r="F679" s="499"/>
      <c r="G679" s="499"/>
      <c r="H679" s="500"/>
      <c r="I679" s="499"/>
      <c r="J679" s="499"/>
      <c r="K679" s="500"/>
    </row>
    <row r="680" spans="2:11" s="493" customFormat="1" ht="14.25">
      <c r="B680" s="494"/>
      <c r="C680" s="499"/>
      <c r="D680" s="499"/>
      <c r="E680" s="500"/>
      <c r="F680" s="499"/>
      <c r="G680" s="499"/>
      <c r="H680" s="500"/>
      <c r="I680" s="499"/>
      <c r="J680" s="499"/>
      <c r="K680" s="500"/>
    </row>
    <row r="681" spans="2:11" s="493" customFormat="1" ht="14.25">
      <c r="B681" s="494"/>
      <c r="C681" s="499"/>
      <c r="D681" s="499"/>
      <c r="E681" s="500"/>
      <c r="F681" s="499"/>
      <c r="G681" s="499"/>
      <c r="H681" s="500"/>
      <c r="I681" s="499"/>
      <c r="J681" s="499"/>
      <c r="K681" s="500"/>
    </row>
    <row r="682" spans="2:11" s="493" customFormat="1" ht="14.25">
      <c r="B682" s="494"/>
      <c r="C682" s="499"/>
      <c r="D682" s="499"/>
      <c r="E682" s="500"/>
      <c r="F682" s="499"/>
      <c r="G682" s="499"/>
      <c r="H682" s="500"/>
      <c r="I682" s="499"/>
      <c r="J682" s="499"/>
      <c r="K682" s="500"/>
    </row>
    <row r="683" spans="2:11" s="493" customFormat="1" ht="14.25">
      <c r="B683" s="494"/>
      <c r="C683" s="499"/>
      <c r="D683" s="499"/>
      <c r="E683" s="500"/>
      <c r="F683" s="499"/>
      <c r="G683" s="499"/>
      <c r="H683" s="500"/>
      <c r="I683" s="499"/>
      <c r="J683" s="499"/>
      <c r="K683" s="500"/>
    </row>
    <row r="684" spans="2:11" s="493" customFormat="1" ht="14.25">
      <c r="B684" s="494"/>
      <c r="C684" s="499"/>
      <c r="D684" s="499"/>
      <c r="E684" s="500"/>
      <c r="F684" s="499"/>
      <c r="G684" s="499"/>
      <c r="H684" s="500"/>
      <c r="I684" s="499"/>
      <c r="J684" s="499"/>
      <c r="K684" s="500"/>
    </row>
    <row r="685" spans="2:11" s="493" customFormat="1" ht="14.25">
      <c r="B685" s="494"/>
      <c r="C685" s="499"/>
      <c r="D685" s="499"/>
      <c r="E685" s="500"/>
      <c r="F685" s="499"/>
      <c r="G685" s="499"/>
      <c r="H685" s="500"/>
      <c r="I685" s="499"/>
      <c r="J685" s="499"/>
      <c r="K685" s="500"/>
    </row>
    <row r="686" spans="2:11" s="493" customFormat="1" ht="14.25">
      <c r="B686" s="494"/>
      <c r="C686" s="499"/>
      <c r="D686" s="499"/>
      <c r="E686" s="500"/>
      <c r="F686" s="499"/>
      <c r="G686" s="499"/>
      <c r="H686" s="500"/>
      <c r="I686" s="499"/>
      <c r="J686" s="499"/>
      <c r="K686" s="500"/>
    </row>
    <row r="687" spans="2:11" s="493" customFormat="1" ht="14.25">
      <c r="B687" s="494"/>
      <c r="C687" s="499"/>
      <c r="D687" s="499"/>
      <c r="E687" s="500"/>
      <c r="F687" s="499"/>
      <c r="G687" s="499"/>
      <c r="H687" s="500"/>
      <c r="I687" s="499"/>
      <c r="J687" s="499"/>
      <c r="K687" s="500"/>
    </row>
    <row r="688" spans="2:11" s="493" customFormat="1" ht="14.25">
      <c r="B688" s="494"/>
      <c r="C688" s="499"/>
      <c r="D688" s="499"/>
      <c r="E688" s="500"/>
      <c r="F688" s="499"/>
      <c r="G688" s="499"/>
      <c r="H688" s="500"/>
      <c r="I688" s="499"/>
      <c r="J688" s="499"/>
      <c r="K688" s="500"/>
    </row>
    <row r="689" spans="2:11" s="493" customFormat="1" ht="14.25">
      <c r="B689" s="494"/>
      <c r="C689" s="499"/>
      <c r="D689" s="499"/>
      <c r="E689" s="500"/>
      <c r="F689" s="499"/>
      <c r="G689" s="499"/>
      <c r="H689" s="500"/>
      <c r="I689" s="499"/>
      <c r="J689" s="499"/>
      <c r="K689" s="500"/>
    </row>
    <row r="690" spans="2:11" s="493" customFormat="1" ht="14.25">
      <c r="B690" s="494"/>
      <c r="C690" s="499"/>
      <c r="D690" s="499"/>
      <c r="E690" s="500"/>
      <c r="F690" s="499"/>
      <c r="G690" s="499"/>
      <c r="H690" s="500"/>
      <c r="I690" s="499"/>
      <c r="J690" s="499"/>
      <c r="K690" s="500"/>
    </row>
    <row r="691" spans="2:11" s="493" customFormat="1" ht="14.25">
      <c r="B691" s="494"/>
      <c r="C691" s="499"/>
      <c r="D691" s="499"/>
      <c r="E691" s="500"/>
      <c r="F691" s="499"/>
      <c r="G691" s="499"/>
      <c r="H691" s="500"/>
      <c r="I691" s="499"/>
      <c r="J691" s="499"/>
      <c r="K691" s="500"/>
    </row>
    <row r="692" spans="2:11" s="493" customFormat="1" ht="14.25">
      <c r="B692" s="494"/>
      <c r="C692" s="499"/>
      <c r="D692" s="499"/>
      <c r="E692" s="500"/>
      <c r="F692" s="499"/>
      <c r="G692" s="499"/>
      <c r="H692" s="500"/>
      <c r="I692" s="499"/>
      <c r="J692" s="499"/>
      <c r="K692" s="500"/>
    </row>
    <row r="693" spans="2:11" s="493" customFormat="1" ht="14.25">
      <c r="B693" s="494"/>
      <c r="C693" s="499"/>
      <c r="D693" s="499"/>
      <c r="E693" s="500"/>
      <c r="F693" s="499"/>
      <c r="G693" s="499"/>
      <c r="H693" s="500"/>
      <c r="I693" s="499"/>
      <c r="J693" s="499"/>
      <c r="K693" s="500"/>
    </row>
    <row r="694" spans="2:11" s="493" customFormat="1" ht="14.25">
      <c r="B694" s="494"/>
      <c r="C694" s="499"/>
      <c r="D694" s="499"/>
      <c r="E694" s="500"/>
      <c r="F694" s="499"/>
      <c r="G694" s="499"/>
      <c r="H694" s="500"/>
      <c r="I694" s="499"/>
      <c r="J694" s="499"/>
      <c r="K694" s="500"/>
    </row>
    <row r="695" spans="2:11" s="493" customFormat="1" ht="14.25">
      <c r="B695" s="494"/>
      <c r="C695" s="499"/>
      <c r="D695" s="499"/>
      <c r="E695" s="500"/>
      <c r="F695" s="499"/>
      <c r="G695" s="499"/>
      <c r="H695" s="500"/>
      <c r="I695" s="499"/>
      <c r="J695" s="499"/>
      <c r="K695" s="500"/>
    </row>
    <row r="696" spans="2:11" s="493" customFormat="1" ht="14.25">
      <c r="B696" s="494"/>
      <c r="C696" s="499"/>
      <c r="D696" s="499"/>
      <c r="E696" s="500"/>
      <c r="F696" s="499"/>
      <c r="G696" s="499"/>
      <c r="H696" s="500"/>
      <c r="I696" s="499"/>
      <c r="J696" s="499"/>
      <c r="K696" s="500"/>
    </row>
    <row r="697" spans="2:11" s="493" customFormat="1" ht="14.25">
      <c r="B697" s="494"/>
      <c r="C697" s="499"/>
      <c r="D697" s="499"/>
      <c r="E697" s="500"/>
      <c r="F697" s="499"/>
      <c r="G697" s="499"/>
      <c r="H697" s="500"/>
      <c r="I697" s="499"/>
      <c r="J697" s="499"/>
      <c r="K697" s="500"/>
    </row>
    <row r="698" spans="2:11" s="493" customFormat="1" ht="14.25">
      <c r="B698" s="494"/>
      <c r="C698" s="499"/>
      <c r="D698" s="499"/>
      <c r="E698" s="500"/>
      <c r="F698" s="499"/>
      <c r="G698" s="499"/>
      <c r="H698" s="500"/>
      <c r="I698" s="499"/>
      <c r="J698" s="499"/>
      <c r="K698" s="500"/>
    </row>
    <row r="699" spans="2:11" s="493" customFormat="1" ht="14.25">
      <c r="B699" s="494"/>
      <c r="C699" s="499"/>
      <c r="D699" s="499"/>
      <c r="E699" s="500"/>
      <c r="F699" s="499"/>
      <c r="G699" s="499"/>
      <c r="H699" s="500"/>
      <c r="I699" s="499"/>
      <c r="J699" s="499"/>
      <c r="K699" s="500"/>
    </row>
    <row r="700" spans="2:11" s="493" customFormat="1" ht="14.25">
      <c r="B700" s="494"/>
      <c r="C700" s="499"/>
      <c r="D700" s="499"/>
      <c r="E700" s="500"/>
      <c r="F700" s="499"/>
      <c r="G700" s="499"/>
      <c r="H700" s="500"/>
      <c r="I700" s="499"/>
      <c r="J700" s="499"/>
      <c r="K700" s="500"/>
    </row>
    <row r="701" spans="2:11" s="493" customFormat="1" ht="14.25">
      <c r="B701" s="494"/>
      <c r="C701" s="499"/>
      <c r="D701" s="499"/>
      <c r="E701" s="500"/>
      <c r="F701" s="499"/>
      <c r="G701" s="499"/>
      <c r="H701" s="500"/>
      <c r="I701" s="499"/>
      <c r="J701" s="499"/>
      <c r="K701" s="500"/>
    </row>
    <row r="702" spans="2:11" s="493" customFormat="1" ht="14.25">
      <c r="B702" s="494"/>
      <c r="C702" s="499"/>
      <c r="D702" s="499"/>
      <c r="E702" s="500"/>
      <c r="F702" s="499"/>
      <c r="G702" s="499"/>
      <c r="H702" s="500"/>
      <c r="I702" s="499"/>
      <c r="J702" s="499"/>
      <c r="K702" s="500"/>
    </row>
    <row r="703" spans="2:11" s="493" customFormat="1" ht="14.25">
      <c r="B703" s="494"/>
      <c r="C703" s="499"/>
      <c r="D703" s="499"/>
      <c r="E703" s="500"/>
      <c r="F703" s="499"/>
      <c r="G703" s="499"/>
      <c r="H703" s="500"/>
      <c r="I703" s="499"/>
      <c r="J703" s="499"/>
      <c r="K703" s="500"/>
    </row>
    <row r="704" spans="2:11" s="493" customFormat="1" ht="14.25">
      <c r="B704" s="494"/>
      <c r="C704" s="499"/>
      <c r="D704" s="499"/>
      <c r="E704" s="500"/>
      <c r="F704" s="499"/>
      <c r="G704" s="499"/>
      <c r="H704" s="500"/>
      <c r="I704" s="499"/>
      <c r="J704" s="499"/>
      <c r="K704" s="500"/>
    </row>
    <row r="705" spans="2:11" s="493" customFormat="1" ht="14.25">
      <c r="B705" s="494"/>
      <c r="C705" s="499"/>
      <c r="D705" s="499"/>
      <c r="E705" s="500"/>
      <c r="F705" s="499"/>
      <c r="G705" s="499"/>
      <c r="H705" s="500"/>
      <c r="I705" s="499"/>
      <c r="J705" s="499"/>
      <c r="K705" s="500"/>
    </row>
    <row r="706" spans="2:11" s="493" customFormat="1" ht="14.25">
      <c r="B706" s="494"/>
      <c r="C706" s="499"/>
      <c r="D706" s="499"/>
      <c r="E706" s="500"/>
      <c r="F706" s="499"/>
      <c r="G706" s="499"/>
      <c r="H706" s="500"/>
      <c r="I706" s="499"/>
      <c r="J706" s="499"/>
      <c r="K706" s="500"/>
    </row>
    <row r="707" spans="2:11" s="493" customFormat="1" ht="14.25">
      <c r="B707" s="494"/>
      <c r="C707" s="499"/>
      <c r="D707" s="499"/>
      <c r="E707" s="500"/>
      <c r="F707" s="499"/>
      <c r="G707" s="499"/>
      <c r="H707" s="500"/>
      <c r="I707" s="499"/>
      <c r="J707" s="499"/>
      <c r="K707" s="500"/>
    </row>
    <row r="708" spans="2:11" s="493" customFormat="1" ht="14.25">
      <c r="B708" s="494"/>
      <c r="C708" s="499"/>
      <c r="D708" s="499"/>
      <c r="E708" s="500"/>
      <c r="F708" s="499"/>
      <c r="G708" s="499"/>
      <c r="H708" s="500"/>
      <c r="I708" s="499"/>
      <c r="J708" s="499"/>
      <c r="K708" s="500"/>
    </row>
    <row r="709" spans="2:11" s="493" customFormat="1" ht="14.25">
      <c r="B709" s="494"/>
      <c r="C709" s="499"/>
      <c r="D709" s="499"/>
      <c r="E709" s="500"/>
      <c r="F709" s="499"/>
      <c r="G709" s="499"/>
      <c r="H709" s="500"/>
      <c r="I709" s="499"/>
      <c r="J709" s="499"/>
      <c r="K709" s="500"/>
    </row>
    <row r="710" spans="2:11" s="493" customFormat="1" ht="14.25">
      <c r="B710" s="494"/>
      <c r="C710" s="499"/>
      <c r="D710" s="499"/>
      <c r="E710" s="500"/>
      <c r="F710" s="499"/>
      <c r="G710" s="499"/>
      <c r="H710" s="500"/>
      <c r="I710" s="499"/>
      <c r="J710" s="499"/>
      <c r="K710" s="500"/>
    </row>
    <row r="711" spans="2:11" s="493" customFormat="1" ht="14.25">
      <c r="B711" s="494"/>
      <c r="C711" s="499"/>
      <c r="D711" s="499"/>
      <c r="E711" s="500"/>
      <c r="F711" s="499"/>
      <c r="G711" s="499"/>
      <c r="H711" s="500"/>
      <c r="I711" s="499"/>
      <c r="J711" s="499"/>
      <c r="K711" s="500"/>
    </row>
    <row r="712" spans="2:11" s="493" customFormat="1" ht="14.25">
      <c r="B712" s="494"/>
      <c r="C712" s="499"/>
      <c r="D712" s="499"/>
      <c r="E712" s="500"/>
      <c r="F712" s="499"/>
      <c r="G712" s="499"/>
      <c r="H712" s="500"/>
      <c r="I712" s="499"/>
      <c r="J712" s="499"/>
      <c r="K712" s="500"/>
    </row>
    <row r="713" spans="2:11" s="493" customFormat="1" ht="14.25">
      <c r="B713" s="494"/>
      <c r="C713" s="499"/>
      <c r="D713" s="499"/>
      <c r="E713" s="500"/>
      <c r="F713" s="499"/>
      <c r="G713" s="499"/>
      <c r="H713" s="500"/>
      <c r="I713" s="499"/>
      <c r="J713" s="499"/>
      <c r="K713" s="500"/>
    </row>
    <row r="714" spans="2:11" s="493" customFormat="1" ht="14.25">
      <c r="B714" s="494"/>
      <c r="C714" s="499"/>
      <c r="D714" s="499"/>
      <c r="E714" s="500"/>
      <c r="F714" s="499"/>
      <c r="G714" s="499"/>
      <c r="H714" s="500"/>
      <c r="I714" s="499"/>
      <c r="J714" s="499"/>
      <c r="K714" s="500"/>
    </row>
    <row r="715" spans="2:11" s="493" customFormat="1" ht="14.25">
      <c r="B715" s="494"/>
      <c r="C715" s="499"/>
      <c r="D715" s="499"/>
      <c r="E715" s="500"/>
      <c r="F715" s="499"/>
      <c r="G715" s="499"/>
      <c r="H715" s="500"/>
      <c r="I715" s="499"/>
      <c r="J715" s="499"/>
      <c r="K715" s="500"/>
    </row>
    <row r="716" spans="2:11" s="493" customFormat="1" ht="14.25">
      <c r="B716" s="494"/>
      <c r="C716" s="499"/>
      <c r="D716" s="499"/>
      <c r="E716" s="500"/>
      <c r="F716" s="499"/>
      <c r="G716" s="499"/>
      <c r="H716" s="500"/>
      <c r="I716" s="499"/>
      <c r="J716" s="499"/>
      <c r="K716" s="500"/>
    </row>
    <row r="717" spans="2:11" s="493" customFormat="1" ht="14.25">
      <c r="B717" s="494"/>
      <c r="C717" s="499"/>
      <c r="D717" s="499"/>
      <c r="E717" s="500"/>
      <c r="F717" s="499"/>
      <c r="G717" s="499"/>
      <c r="H717" s="500"/>
      <c r="I717" s="499"/>
      <c r="J717" s="499"/>
      <c r="K717" s="500"/>
    </row>
    <row r="718" spans="2:11" s="493" customFormat="1" ht="14.25">
      <c r="B718" s="494"/>
      <c r="C718" s="499"/>
      <c r="D718" s="499"/>
      <c r="E718" s="500"/>
      <c r="F718" s="499"/>
      <c r="G718" s="499"/>
      <c r="H718" s="500"/>
      <c r="I718" s="499"/>
      <c r="J718" s="499"/>
      <c r="K718" s="500"/>
    </row>
    <row r="719" spans="2:11" s="493" customFormat="1" ht="14.25">
      <c r="B719" s="494"/>
      <c r="C719" s="499"/>
      <c r="D719" s="499"/>
      <c r="E719" s="500"/>
      <c r="F719" s="499"/>
      <c r="G719" s="499"/>
      <c r="H719" s="500"/>
      <c r="I719" s="499"/>
      <c r="J719" s="499"/>
      <c r="K719" s="500"/>
    </row>
    <row r="720" spans="2:11" s="493" customFormat="1" ht="14.25">
      <c r="B720" s="494"/>
      <c r="C720" s="499"/>
      <c r="D720" s="499"/>
      <c r="E720" s="500"/>
      <c r="F720" s="499"/>
      <c r="G720" s="499"/>
      <c r="H720" s="500"/>
      <c r="I720" s="499"/>
      <c r="J720" s="499"/>
      <c r="K720" s="500"/>
    </row>
    <row r="721" spans="2:11" s="493" customFormat="1" ht="14.25">
      <c r="B721" s="494"/>
      <c r="C721" s="499"/>
      <c r="D721" s="499"/>
      <c r="E721" s="500"/>
      <c r="F721" s="499"/>
      <c r="G721" s="499"/>
      <c r="H721" s="500"/>
      <c r="I721" s="499"/>
      <c r="J721" s="499"/>
      <c r="K721" s="500"/>
    </row>
    <row r="722" spans="2:11" s="493" customFormat="1" ht="14.25">
      <c r="B722" s="494"/>
      <c r="C722" s="499"/>
      <c r="D722" s="499"/>
      <c r="E722" s="500"/>
      <c r="F722" s="499"/>
      <c r="G722" s="499"/>
      <c r="H722" s="500"/>
      <c r="I722" s="499"/>
      <c r="J722" s="499"/>
      <c r="K722" s="500"/>
    </row>
    <row r="723" spans="2:11" s="493" customFormat="1" ht="14.25">
      <c r="B723" s="494"/>
      <c r="C723" s="499"/>
      <c r="D723" s="499"/>
      <c r="E723" s="500"/>
      <c r="F723" s="499"/>
      <c r="G723" s="499"/>
      <c r="H723" s="500"/>
      <c r="I723" s="499"/>
      <c r="J723" s="499"/>
      <c r="K723" s="500"/>
    </row>
    <row r="724" spans="2:11" s="493" customFormat="1" ht="14.25">
      <c r="B724" s="494"/>
      <c r="C724" s="499"/>
      <c r="D724" s="499"/>
      <c r="E724" s="500"/>
      <c r="F724" s="499"/>
      <c r="G724" s="499"/>
      <c r="H724" s="500"/>
      <c r="I724" s="499"/>
      <c r="J724" s="499"/>
      <c r="K724" s="500"/>
    </row>
    <row r="725" spans="2:11" s="493" customFormat="1" ht="14.25">
      <c r="B725" s="494"/>
      <c r="C725" s="499"/>
      <c r="D725" s="499"/>
      <c r="E725" s="500"/>
      <c r="F725" s="499"/>
      <c r="G725" s="499"/>
      <c r="H725" s="500"/>
      <c r="I725" s="499"/>
      <c r="J725" s="499"/>
      <c r="K725" s="500"/>
    </row>
    <row r="726" spans="2:11" s="493" customFormat="1" ht="14.25">
      <c r="B726" s="494"/>
      <c r="C726" s="499"/>
      <c r="D726" s="499"/>
      <c r="E726" s="500"/>
      <c r="F726" s="499"/>
      <c r="G726" s="499"/>
      <c r="H726" s="500"/>
      <c r="I726" s="499"/>
      <c r="J726" s="499"/>
      <c r="K726" s="500"/>
    </row>
    <row r="727" spans="2:11" s="493" customFormat="1" ht="14.25">
      <c r="B727" s="494"/>
      <c r="C727" s="499"/>
      <c r="D727" s="499"/>
      <c r="E727" s="500"/>
      <c r="F727" s="499"/>
      <c r="G727" s="499"/>
      <c r="H727" s="500"/>
      <c r="I727" s="499"/>
      <c r="J727" s="499"/>
      <c r="K727" s="500"/>
    </row>
    <row r="728" spans="2:11" s="493" customFormat="1" ht="14.25">
      <c r="B728" s="494"/>
      <c r="C728" s="499"/>
      <c r="D728" s="499"/>
      <c r="E728" s="500"/>
      <c r="F728" s="499"/>
      <c r="G728" s="499"/>
      <c r="H728" s="500"/>
      <c r="I728" s="499"/>
      <c r="J728" s="499"/>
      <c r="K728" s="500"/>
    </row>
    <row r="729" spans="2:11" s="493" customFormat="1" ht="14.25">
      <c r="B729" s="494"/>
      <c r="C729" s="499"/>
      <c r="D729" s="499"/>
      <c r="E729" s="500"/>
      <c r="F729" s="499"/>
      <c r="G729" s="499"/>
      <c r="H729" s="500"/>
      <c r="I729" s="499"/>
      <c r="J729" s="499"/>
      <c r="K729" s="500"/>
    </row>
    <row r="730" spans="2:11" s="493" customFormat="1" ht="14.25">
      <c r="B730" s="494"/>
      <c r="C730" s="499"/>
      <c r="D730" s="499"/>
      <c r="E730" s="500"/>
      <c r="F730" s="499"/>
      <c r="G730" s="499"/>
      <c r="H730" s="500"/>
      <c r="I730" s="499"/>
      <c r="J730" s="499"/>
      <c r="K730" s="500"/>
    </row>
    <row r="731" spans="2:11" s="493" customFormat="1" ht="14.25">
      <c r="B731" s="494"/>
      <c r="C731" s="499"/>
      <c r="D731" s="499"/>
      <c r="E731" s="500"/>
      <c r="F731" s="499"/>
      <c r="G731" s="499"/>
      <c r="H731" s="500"/>
      <c r="I731" s="499"/>
      <c r="J731" s="499"/>
      <c r="K731" s="500"/>
    </row>
    <row r="732" spans="2:11" s="493" customFormat="1" ht="14.25">
      <c r="B732" s="494"/>
      <c r="C732" s="499"/>
      <c r="D732" s="499"/>
      <c r="E732" s="500"/>
      <c r="F732" s="499"/>
      <c r="G732" s="499"/>
      <c r="H732" s="500"/>
      <c r="I732" s="499"/>
      <c r="J732" s="499"/>
      <c r="K732" s="500"/>
    </row>
    <row r="733" spans="2:11" s="493" customFormat="1" ht="14.25">
      <c r="B733" s="494"/>
      <c r="C733" s="499"/>
      <c r="D733" s="499"/>
      <c r="E733" s="500"/>
      <c r="F733" s="499"/>
      <c r="G733" s="499"/>
      <c r="H733" s="500"/>
      <c r="I733" s="499"/>
      <c r="J733" s="499"/>
      <c r="K733" s="500"/>
    </row>
    <row r="734" spans="2:11" s="493" customFormat="1" ht="14.25">
      <c r="B734" s="494"/>
      <c r="C734" s="499"/>
      <c r="D734" s="499"/>
      <c r="E734" s="500"/>
      <c r="F734" s="499"/>
      <c r="G734" s="499"/>
      <c r="H734" s="500"/>
      <c r="I734" s="499"/>
      <c r="J734" s="499"/>
      <c r="K734" s="500"/>
    </row>
    <row r="735" spans="2:11" s="493" customFormat="1" ht="14.25">
      <c r="B735" s="494"/>
      <c r="C735" s="499"/>
      <c r="D735" s="499"/>
      <c r="E735" s="500"/>
      <c r="F735" s="499"/>
      <c r="G735" s="499"/>
      <c r="H735" s="500"/>
      <c r="I735" s="499"/>
      <c r="J735" s="499"/>
      <c r="K735" s="500"/>
    </row>
    <row r="736" spans="2:11" s="493" customFormat="1" ht="14.25">
      <c r="B736" s="494"/>
      <c r="C736" s="499"/>
      <c r="D736" s="499"/>
      <c r="E736" s="500"/>
      <c r="F736" s="499"/>
      <c r="G736" s="499"/>
      <c r="H736" s="500"/>
      <c r="I736" s="499"/>
      <c r="J736" s="499"/>
      <c r="K736" s="500"/>
    </row>
    <row r="737" spans="2:11" s="493" customFormat="1" ht="14.25">
      <c r="B737" s="494"/>
      <c r="C737" s="499"/>
      <c r="D737" s="499"/>
      <c r="E737" s="500"/>
      <c r="F737" s="499"/>
      <c r="G737" s="499"/>
      <c r="H737" s="500"/>
      <c r="I737" s="499"/>
      <c r="J737" s="499"/>
      <c r="K737" s="500"/>
    </row>
    <row r="738" spans="2:11" s="493" customFormat="1" ht="14.25">
      <c r="B738" s="494"/>
      <c r="C738" s="499"/>
      <c r="D738" s="499"/>
      <c r="E738" s="500"/>
      <c r="F738" s="499"/>
      <c r="G738" s="499"/>
      <c r="H738" s="500"/>
      <c r="I738" s="499"/>
      <c r="J738" s="499"/>
      <c r="K738" s="500"/>
    </row>
    <row r="739" spans="2:11" s="493" customFormat="1" ht="14.25">
      <c r="B739" s="494"/>
      <c r="C739" s="499"/>
      <c r="D739" s="499"/>
      <c r="E739" s="500"/>
      <c r="F739" s="499"/>
      <c r="G739" s="499"/>
      <c r="H739" s="500"/>
      <c r="I739" s="499"/>
      <c r="J739" s="499"/>
      <c r="K739" s="500"/>
    </row>
    <row r="740" spans="2:11" s="493" customFormat="1" ht="14.25">
      <c r="B740" s="494"/>
      <c r="C740" s="499"/>
      <c r="D740" s="499"/>
      <c r="E740" s="500"/>
      <c r="F740" s="499"/>
      <c r="G740" s="499"/>
      <c r="H740" s="500"/>
      <c r="I740" s="499"/>
      <c r="J740" s="499"/>
      <c r="K740" s="500"/>
    </row>
    <row r="741" spans="2:11" s="493" customFormat="1" ht="14.25">
      <c r="B741" s="494"/>
      <c r="C741" s="499"/>
      <c r="D741" s="499"/>
      <c r="E741" s="500"/>
      <c r="F741" s="499"/>
      <c r="G741" s="499"/>
      <c r="H741" s="500"/>
      <c r="I741" s="499"/>
      <c r="J741" s="499"/>
      <c r="K741" s="500"/>
    </row>
    <row r="742" spans="2:11" s="493" customFormat="1" ht="14.25">
      <c r="B742" s="494"/>
      <c r="C742" s="499"/>
      <c r="D742" s="499"/>
      <c r="E742" s="500"/>
      <c r="F742" s="499"/>
      <c r="G742" s="499"/>
      <c r="H742" s="500"/>
      <c r="I742" s="499"/>
      <c r="J742" s="499"/>
      <c r="K742" s="500"/>
    </row>
    <row r="743" spans="2:11" s="493" customFormat="1" ht="14.25">
      <c r="B743" s="494"/>
      <c r="C743" s="499"/>
      <c r="D743" s="499"/>
      <c r="E743" s="500"/>
      <c r="F743" s="499"/>
      <c r="G743" s="499"/>
      <c r="H743" s="500"/>
      <c r="I743" s="499"/>
      <c r="J743" s="499"/>
      <c r="K743" s="500"/>
    </row>
    <row r="744" spans="2:11" s="493" customFormat="1" ht="14.25">
      <c r="B744" s="494"/>
      <c r="C744" s="499"/>
      <c r="D744" s="499"/>
      <c r="E744" s="500"/>
      <c r="F744" s="499"/>
      <c r="G744" s="499"/>
      <c r="H744" s="500"/>
      <c r="I744" s="499"/>
      <c r="J744" s="499"/>
      <c r="K744" s="500"/>
    </row>
    <row r="745" spans="2:11" s="493" customFormat="1" ht="14.25">
      <c r="B745" s="494"/>
      <c r="C745" s="499"/>
      <c r="D745" s="499"/>
      <c r="E745" s="500"/>
      <c r="F745" s="499"/>
      <c r="G745" s="499"/>
      <c r="H745" s="500"/>
      <c r="I745" s="499"/>
      <c r="J745" s="499"/>
      <c r="K745" s="500"/>
    </row>
    <row r="746" spans="2:11" s="493" customFormat="1" ht="14.25">
      <c r="B746" s="494"/>
      <c r="C746" s="499"/>
      <c r="D746" s="499"/>
      <c r="E746" s="500"/>
      <c r="F746" s="499"/>
      <c r="G746" s="499"/>
      <c r="H746" s="500"/>
      <c r="I746" s="499"/>
      <c r="J746" s="499"/>
      <c r="K746" s="500"/>
    </row>
    <row r="747" spans="2:11" s="493" customFormat="1" ht="14.25">
      <c r="B747" s="494"/>
      <c r="C747" s="499"/>
      <c r="D747" s="499"/>
      <c r="E747" s="500"/>
      <c r="F747" s="499"/>
      <c r="G747" s="499"/>
      <c r="H747" s="500"/>
      <c r="I747" s="499"/>
      <c r="J747" s="499"/>
      <c r="K747" s="500"/>
    </row>
    <row r="748" spans="2:11" s="493" customFormat="1" ht="14.25">
      <c r="B748" s="494"/>
      <c r="C748" s="499"/>
      <c r="D748" s="499"/>
      <c r="E748" s="500"/>
      <c r="F748" s="499"/>
      <c r="G748" s="499"/>
      <c r="H748" s="500"/>
      <c r="I748" s="499"/>
      <c r="J748" s="499"/>
      <c r="K748" s="500"/>
    </row>
    <row r="749" spans="2:11" s="493" customFormat="1" ht="14.25">
      <c r="B749" s="494"/>
      <c r="C749" s="499"/>
      <c r="D749" s="499"/>
      <c r="E749" s="500"/>
      <c r="F749" s="499"/>
      <c r="G749" s="499"/>
      <c r="H749" s="500"/>
      <c r="I749" s="499"/>
      <c r="J749" s="499"/>
      <c r="K749" s="500"/>
    </row>
    <row r="750" spans="2:11" s="493" customFormat="1" ht="14.25">
      <c r="B750" s="494"/>
      <c r="C750" s="499"/>
      <c r="D750" s="499"/>
      <c r="E750" s="500"/>
      <c r="F750" s="499"/>
      <c r="G750" s="499"/>
      <c r="H750" s="500"/>
      <c r="I750" s="499"/>
      <c r="J750" s="499"/>
      <c r="K750" s="500"/>
    </row>
    <row r="751" spans="2:11" s="493" customFormat="1" ht="14.25">
      <c r="B751" s="494"/>
      <c r="C751" s="499"/>
      <c r="D751" s="499"/>
      <c r="E751" s="500"/>
      <c r="F751" s="499"/>
      <c r="G751" s="499"/>
      <c r="H751" s="500"/>
      <c r="I751" s="499"/>
      <c r="J751" s="499"/>
      <c r="K751" s="500"/>
    </row>
    <row r="752" spans="2:11" s="493" customFormat="1" ht="14.25">
      <c r="B752" s="494"/>
      <c r="C752" s="499"/>
      <c r="D752" s="499"/>
      <c r="E752" s="500"/>
      <c r="F752" s="499"/>
      <c r="G752" s="499"/>
      <c r="H752" s="500"/>
      <c r="I752" s="499"/>
      <c r="J752" s="499"/>
      <c r="K752" s="500"/>
    </row>
    <row r="753" spans="2:11" s="493" customFormat="1" ht="14.25">
      <c r="B753" s="494"/>
      <c r="C753" s="499"/>
      <c r="D753" s="499"/>
      <c r="E753" s="500"/>
      <c r="F753" s="499"/>
      <c r="G753" s="499"/>
      <c r="H753" s="500"/>
      <c r="I753" s="499"/>
      <c r="J753" s="499"/>
      <c r="K753" s="500"/>
    </row>
    <row r="754" spans="2:11" s="493" customFormat="1" ht="14.25">
      <c r="B754" s="494"/>
      <c r="C754" s="499"/>
      <c r="D754" s="499"/>
      <c r="E754" s="500"/>
      <c r="F754" s="499"/>
      <c r="G754" s="499"/>
      <c r="H754" s="500"/>
      <c r="I754" s="499"/>
      <c r="J754" s="499"/>
      <c r="K754" s="500"/>
    </row>
    <row r="755" spans="2:11" s="493" customFormat="1" ht="14.25">
      <c r="B755" s="494"/>
      <c r="C755" s="499"/>
      <c r="D755" s="499"/>
      <c r="E755" s="500"/>
      <c r="F755" s="499"/>
      <c r="G755" s="499"/>
      <c r="H755" s="500"/>
      <c r="I755" s="499"/>
      <c r="J755" s="499"/>
      <c r="K755" s="500"/>
    </row>
    <row r="756" spans="2:11" s="493" customFormat="1" ht="14.25">
      <c r="B756" s="494"/>
      <c r="C756" s="499"/>
      <c r="D756" s="499"/>
      <c r="E756" s="500"/>
      <c r="F756" s="499"/>
      <c r="G756" s="499"/>
      <c r="H756" s="500"/>
      <c r="I756" s="499"/>
      <c r="J756" s="499"/>
      <c r="K756" s="500"/>
    </row>
    <row r="757" spans="2:11" s="493" customFormat="1" ht="14.25">
      <c r="B757" s="494"/>
      <c r="C757" s="499"/>
      <c r="D757" s="499"/>
      <c r="E757" s="500"/>
      <c r="F757" s="499"/>
      <c r="G757" s="499"/>
      <c r="H757" s="500"/>
      <c r="I757" s="499"/>
      <c r="J757" s="499"/>
      <c r="K757" s="500"/>
    </row>
    <row r="758" spans="2:11" s="493" customFormat="1" ht="14.25">
      <c r="B758" s="494"/>
      <c r="C758" s="499"/>
      <c r="D758" s="499"/>
      <c r="E758" s="500"/>
      <c r="F758" s="499"/>
      <c r="G758" s="499"/>
      <c r="H758" s="500"/>
      <c r="I758" s="499"/>
      <c r="J758" s="499"/>
      <c r="K758" s="500"/>
    </row>
    <row r="759" spans="2:11" s="493" customFormat="1" ht="14.25">
      <c r="B759" s="494"/>
      <c r="C759" s="499"/>
      <c r="D759" s="499"/>
      <c r="E759" s="500"/>
      <c r="F759" s="499"/>
      <c r="G759" s="499"/>
      <c r="H759" s="500"/>
      <c r="I759" s="499"/>
      <c r="J759" s="499"/>
      <c r="K759" s="500"/>
    </row>
    <row r="760" spans="2:11" s="493" customFormat="1" ht="14.25">
      <c r="B760" s="494"/>
      <c r="C760" s="499"/>
      <c r="D760" s="499"/>
      <c r="E760" s="500"/>
      <c r="F760" s="499"/>
      <c r="G760" s="499"/>
      <c r="H760" s="500"/>
      <c r="I760" s="499"/>
      <c r="J760" s="499"/>
      <c r="K760" s="500"/>
    </row>
    <row r="761" spans="2:11" s="493" customFormat="1" ht="14.25">
      <c r="B761" s="494"/>
      <c r="C761" s="499"/>
      <c r="D761" s="499"/>
      <c r="E761" s="500"/>
      <c r="F761" s="499"/>
      <c r="G761" s="499"/>
      <c r="H761" s="500"/>
      <c r="I761" s="499"/>
      <c r="J761" s="499"/>
      <c r="K761" s="500"/>
    </row>
    <row r="762" spans="2:11" s="493" customFormat="1" ht="14.25">
      <c r="B762" s="494"/>
      <c r="C762" s="499"/>
      <c r="D762" s="499"/>
      <c r="E762" s="500"/>
      <c r="F762" s="499"/>
      <c r="G762" s="499"/>
      <c r="H762" s="500"/>
      <c r="I762" s="499"/>
      <c r="J762" s="499"/>
      <c r="K762" s="500"/>
    </row>
    <row r="763" spans="2:11" s="493" customFormat="1" ht="14.25">
      <c r="B763" s="494"/>
      <c r="C763" s="499"/>
      <c r="D763" s="499"/>
      <c r="E763" s="500"/>
      <c r="F763" s="499"/>
      <c r="G763" s="499"/>
      <c r="H763" s="500"/>
      <c r="I763" s="499"/>
      <c r="J763" s="499"/>
      <c r="K763" s="500"/>
    </row>
    <row r="764" spans="2:11" s="493" customFormat="1" ht="14.25">
      <c r="B764" s="494"/>
      <c r="C764" s="499"/>
      <c r="D764" s="499"/>
      <c r="E764" s="500"/>
      <c r="F764" s="499"/>
      <c r="G764" s="499"/>
      <c r="H764" s="500"/>
      <c r="I764" s="499"/>
      <c r="J764" s="499"/>
      <c r="K764" s="500"/>
    </row>
    <row r="765" spans="2:11" s="493" customFormat="1" ht="14.25">
      <c r="B765" s="494"/>
      <c r="C765" s="499"/>
      <c r="D765" s="499"/>
      <c r="E765" s="500"/>
      <c r="F765" s="499"/>
      <c r="G765" s="499"/>
      <c r="H765" s="500"/>
      <c r="I765" s="499"/>
      <c r="J765" s="499"/>
      <c r="K765" s="500"/>
    </row>
    <row r="766" spans="2:11" s="493" customFormat="1" ht="14.25">
      <c r="B766" s="494"/>
      <c r="C766" s="499"/>
      <c r="D766" s="499"/>
      <c r="E766" s="500"/>
      <c r="F766" s="499"/>
      <c r="G766" s="499"/>
      <c r="H766" s="500"/>
      <c r="I766" s="499"/>
      <c r="J766" s="499"/>
      <c r="K766" s="500"/>
    </row>
    <row r="767" spans="2:11" s="493" customFormat="1" ht="14.25">
      <c r="B767" s="494"/>
      <c r="C767" s="499"/>
      <c r="D767" s="499"/>
      <c r="E767" s="500"/>
      <c r="F767" s="499"/>
      <c r="G767" s="499"/>
      <c r="H767" s="500"/>
      <c r="I767" s="499"/>
      <c r="J767" s="499"/>
      <c r="K767" s="500"/>
    </row>
    <row r="768" spans="2:11" s="493" customFormat="1" ht="14.25">
      <c r="B768" s="494"/>
      <c r="C768" s="499"/>
      <c r="D768" s="499"/>
      <c r="E768" s="500"/>
      <c r="F768" s="499"/>
      <c r="G768" s="499"/>
      <c r="H768" s="500"/>
      <c r="I768" s="499"/>
      <c r="J768" s="499"/>
      <c r="K768" s="500"/>
    </row>
    <row r="769" spans="2:11" s="493" customFormat="1" ht="14.25">
      <c r="B769" s="494"/>
      <c r="C769" s="499"/>
      <c r="D769" s="499"/>
      <c r="E769" s="500"/>
      <c r="F769" s="499"/>
      <c r="G769" s="499"/>
      <c r="H769" s="500"/>
      <c r="I769" s="499"/>
      <c r="J769" s="499"/>
      <c r="K769" s="500"/>
    </row>
    <row r="770" spans="2:11" s="493" customFormat="1" ht="14.25">
      <c r="B770" s="494"/>
      <c r="C770" s="499"/>
      <c r="D770" s="499"/>
      <c r="E770" s="500"/>
      <c r="F770" s="499"/>
      <c r="G770" s="499"/>
      <c r="H770" s="500"/>
      <c r="I770" s="499"/>
      <c r="J770" s="499"/>
      <c r="K770" s="500"/>
    </row>
    <row r="771" spans="2:11" s="493" customFormat="1" ht="14.25">
      <c r="B771" s="494"/>
      <c r="C771" s="499"/>
      <c r="D771" s="499"/>
      <c r="E771" s="500"/>
      <c r="F771" s="499"/>
      <c r="G771" s="499"/>
      <c r="H771" s="500"/>
      <c r="I771" s="499"/>
      <c r="J771" s="499"/>
      <c r="K771" s="500"/>
    </row>
    <row r="772" spans="2:11" s="493" customFormat="1" ht="14.25">
      <c r="B772" s="494"/>
      <c r="C772" s="499"/>
      <c r="D772" s="499"/>
      <c r="E772" s="500"/>
      <c r="F772" s="499"/>
      <c r="G772" s="499"/>
      <c r="H772" s="500"/>
      <c r="I772" s="499"/>
      <c r="J772" s="499"/>
      <c r="K772" s="500"/>
    </row>
    <row r="773" spans="2:11" s="493" customFormat="1" ht="14.25">
      <c r="B773" s="494"/>
      <c r="C773" s="499"/>
      <c r="D773" s="499"/>
      <c r="E773" s="500"/>
      <c r="F773" s="499"/>
      <c r="G773" s="499"/>
      <c r="H773" s="500"/>
      <c r="I773" s="499"/>
      <c r="J773" s="499"/>
      <c r="K773" s="500"/>
    </row>
    <row r="774" spans="2:11" s="493" customFormat="1" ht="14.25">
      <c r="B774" s="494"/>
      <c r="C774" s="499"/>
      <c r="D774" s="499"/>
      <c r="E774" s="500"/>
      <c r="F774" s="499"/>
      <c r="G774" s="499"/>
      <c r="H774" s="500"/>
      <c r="I774" s="499"/>
      <c r="J774" s="499"/>
      <c r="K774" s="500"/>
    </row>
    <row r="775" spans="2:11" s="493" customFormat="1" ht="14.25">
      <c r="B775" s="494"/>
      <c r="C775" s="499"/>
      <c r="D775" s="499"/>
      <c r="E775" s="500"/>
      <c r="F775" s="499"/>
      <c r="G775" s="499"/>
      <c r="H775" s="500"/>
      <c r="I775" s="499"/>
      <c r="J775" s="499"/>
      <c r="K775" s="500"/>
    </row>
    <row r="776" spans="2:11" s="493" customFormat="1" ht="14.25">
      <c r="B776" s="494"/>
      <c r="C776" s="499"/>
      <c r="D776" s="499"/>
      <c r="E776" s="500"/>
      <c r="F776" s="499"/>
      <c r="G776" s="499"/>
      <c r="H776" s="500"/>
      <c r="I776" s="499"/>
      <c r="J776" s="499"/>
      <c r="K776" s="500"/>
    </row>
    <row r="777" spans="2:11" s="493" customFormat="1" ht="14.25">
      <c r="B777" s="494"/>
      <c r="C777" s="499"/>
      <c r="D777" s="499"/>
      <c r="E777" s="500"/>
      <c r="F777" s="499"/>
      <c r="G777" s="499"/>
      <c r="H777" s="500"/>
      <c r="I777" s="499"/>
      <c r="J777" s="499"/>
      <c r="K777" s="500"/>
    </row>
    <row r="778" spans="2:11" s="493" customFormat="1" ht="14.25">
      <c r="B778" s="494"/>
      <c r="C778" s="499"/>
      <c r="D778" s="499"/>
      <c r="E778" s="500"/>
      <c r="F778" s="499"/>
      <c r="G778" s="499"/>
      <c r="H778" s="500"/>
      <c r="I778" s="499"/>
      <c r="J778" s="499"/>
      <c r="K778" s="500"/>
    </row>
    <row r="779" spans="2:11" s="493" customFormat="1" ht="14.25">
      <c r="B779" s="494"/>
      <c r="C779" s="499"/>
      <c r="D779" s="499"/>
      <c r="E779" s="500"/>
      <c r="F779" s="499"/>
      <c r="G779" s="499"/>
      <c r="H779" s="500"/>
      <c r="I779" s="499"/>
      <c r="J779" s="499"/>
      <c r="K779" s="500"/>
    </row>
    <row r="780" spans="2:11" s="493" customFormat="1" ht="14.25">
      <c r="B780" s="494"/>
      <c r="C780" s="499"/>
      <c r="D780" s="499"/>
      <c r="E780" s="500"/>
      <c r="F780" s="499"/>
      <c r="G780" s="499"/>
      <c r="H780" s="500"/>
      <c r="I780" s="499"/>
      <c r="J780" s="499"/>
      <c r="K780" s="500"/>
    </row>
    <row r="781" spans="2:11" s="493" customFormat="1" ht="14.25">
      <c r="B781" s="494"/>
      <c r="C781" s="499"/>
      <c r="D781" s="499"/>
      <c r="E781" s="500"/>
      <c r="F781" s="499"/>
      <c r="G781" s="499"/>
      <c r="H781" s="500"/>
      <c r="I781" s="499"/>
      <c r="J781" s="499"/>
      <c r="K781" s="500"/>
    </row>
    <row r="782" spans="2:11" s="493" customFormat="1" ht="14.25">
      <c r="B782" s="494"/>
      <c r="C782" s="499"/>
      <c r="D782" s="499"/>
      <c r="E782" s="500"/>
      <c r="F782" s="499"/>
      <c r="G782" s="499"/>
      <c r="H782" s="500"/>
      <c r="I782" s="499"/>
      <c r="J782" s="499"/>
      <c r="K782" s="500"/>
    </row>
    <row r="783" spans="2:11" s="493" customFormat="1" ht="14.25">
      <c r="B783" s="494"/>
      <c r="C783" s="499"/>
      <c r="D783" s="499"/>
      <c r="E783" s="500"/>
      <c r="F783" s="499"/>
      <c r="G783" s="499"/>
      <c r="H783" s="500"/>
      <c r="I783" s="499"/>
      <c r="J783" s="499"/>
      <c r="K783" s="500"/>
    </row>
    <row r="784" spans="2:11" s="493" customFormat="1" ht="14.25">
      <c r="B784" s="494"/>
      <c r="C784" s="499"/>
      <c r="D784" s="499"/>
      <c r="E784" s="500"/>
      <c r="F784" s="499"/>
      <c r="G784" s="499"/>
      <c r="H784" s="500"/>
      <c r="I784" s="499"/>
      <c r="J784" s="499"/>
      <c r="K784" s="500"/>
    </row>
    <row r="785" spans="2:11" s="493" customFormat="1" ht="14.25">
      <c r="B785" s="494"/>
      <c r="C785" s="499"/>
      <c r="D785" s="499"/>
      <c r="E785" s="500"/>
      <c r="F785" s="499"/>
      <c r="G785" s="499"/>
      <c r="H785" s="500"/>
      <c r="I785" s="499"/>
      <c r="J785" s="499"/>
      <c r="K785" s="500"/>
    </row>
    <row r="786" spans="2:11" s="493" customFormat="1" ht="14.25">
      <c r="B786" s="494"/>
      <c r="C786" s="499"/>
      <c r="D786" s="499"/>
      <c r="E786" s="500"/>
      <c r="F786" s="499"/>
      <c r="G786" s="499"/>
      <c r="H786" s="500"/>
      <c r="I786" s="499"/>
      <c r="J786" s="499"/>
      <c r="K786" s="500"/>
    </row>
    <row r="787" spans="2:11" s="493" customFormat="1" ht="14.25">
      <c r="B787" s="494"/>
      <c r="C787" s="499"/>
      <c r="D787" s="499"/>
      <c r="E787" s="500"/>
      <c r="F787" s="499"/>
      <c r="G787" s="499"/>
      <c r="H787" s="500"/>
      <c r="I787" s="499"/>
      <c r="J787" s="499"/>
      <c r="K787" s="500"/>
    </row>
    <row r="788" spans="2:11" s="493" customFormat="1" ht="14.25">
      <c r="B788" s="494"/>
      <c r="C788" s="499"/>
      <c r="D788" s="499"/>
      <c r="E788" s="500"/>
      <c r="F788" s="499"/>
      <c r="G788" s="499"/>
      <c r="H788" s="500"/>
      <c r="I788" s="499"/>
      <c r="J788" s="499"/>
      <c r="K788" s="500"/>
    </row>
    <row r="789" spans="2:11" s="493" customFormat="1" ht="14.25">
      <c r="B789" s="494"/>
      <c r="C789" s="499"/>
      <c r="D789" s="499"/>
      <c r="E789" s="500"/>
      <c r="F789" s="499"/>
      <c r="G789" s="499"/>
      <c r="H789" s="500"/>
      <c r="I789" s="499"/>
      <c r="J789" s="499"/>
      <c r="K789" s="500"/>
    </row>
    <row r="790" spans="2:11" s="493" customFormat="1" ht="14.25">
      <c r="B790" s="494"/>
      <c r="C790" s="499"/>
      <c r="D790" s="499"/>
      <c r="E790" s="500"/>
      <c r="F790" s="499"/>
      <c r="G790" s="499"/>
      <c r="H790" s="500"/>
      <c r="I790" s="499"/>
      <c r="J790" s="499"/>
      <c r="K790" s="500"/>
    </row>
    <row r="791" spans="2:11" s="493" customFormat="1" ht="14.25">
      <c r="B791" s="494"/>
      <c r="C791" s="499"/>
      <c r="D791" s="499"/>
      <c r="E791" s="500"/>
      <c r="F791" s="499"/>
      <c r="G791" s="499"/>
      <c r="H791" s="500"/>
      <c r="I791" s="499"/>
      <c r="J791" s="499"/>
      <c r="K791" s="500"/>
    </row>
    <row r="792" spans="2:11" s="493" customFormat="1" ht="14.25">
      <c r="B792" s="494"/>
      <c r="C792" s="499"/>
      <c r="D792" s="499"/>
      <c r="E792" s="500"/>
      <c r="F792" s="499"/>
      <c r="G792" s="499"/>
      <c r="H792" s="500"/>
      <c r="I792" s="499"/>
      <c r="J792" s="499"/>
      <c r="K792" s="500"/>
    </row>
    <row r="793" spans="2:11" s="493" customFormat="1" ht="14.25">
      <c r="B793" s="494"/>
      <c r="C793" s="499"/>
      <c r="D793" s="499"/>
      <c r="E793" s="500"/>
      <c r="F793" s="499"/>
      <c r="G793" s="499"/>
      <c r="H793" s="500"/>
      <c r="I793" s="499"/>
      <c r="J793" s="499"/>
      <c r="K793" s="500"/>
    </row>
    <row r="794" spans="2:11" s="493" customFormat="1" ht="14.25">
      <c r="B794" s="494"/>
      <c r="C794" s="499"/>
      <c r="D794" s="499"/>
      <c r="E794" s="500"/>
      <c r="F794" s="499"/>
      <c r="G794" s="499"/>
      <c r="H794" s="500"/>
      <c r="I794" s="499"/>
      <c r="J794" s="499"/>
      <c r="K794" s="500"/>
    </row>
    <row r="795" spans="2:11" s="493" customFormat="1" ht="14.25">
      <c r="B795" s="494"/>
      <c r="C795" s="499"/>
      <c r="D795" s="499"/>
      <c r="E795" s="500"/>
      <c r="F795" s="499"/>
      <c r="G795" s="499"/>
      <c r="H795" s="500"/>
      <c r="I795" s="499"/>
      <c r="J795" s="499"/>
      <c r="K795" s="500"/>
    </row>
    <row r="796" spans="2:11" s="493" customFormat="1" ht="14.25">
      <c r="B796" s="494"/>
      <c r="C796" s="499"/>
      <c r="D796" s="499"/>
      <c r="E796" s="500"/>
      <c r="F796" s="499"/>
      <c r="G796" s="499"/>
      <c r="H796" s="500"/>
      <c r="I796" s="499"/>
      <c r="J796" s="499"/>
      <c r="K796" s="500"/>
    </row>
    <row r="797" spans="2:11" s="493" customFormat="1" ht="14.25">
      <c r="B797" s="494"/>
      <c r="C797" s="499"/>
      <c r="D797" s="499"/>
      <c r="E797" s="500"/>
      <c r="F797" s="499"/>
      <c r="G797" s="499"/>
      <c r="H797" s="500"/>
      <c r="I797" s="499"/>
      <c r="J797" s="499"/>
      <c r="K797" s="500"/>
    </row>
    <row r="798" spans="2:11" s="493" customFormat="1" ht="14.25">
      <c r="B798" s="494"/>
      <c r="C798" s="499"/>
      <c r="D798" s="499"/>
      <c r="E798" s="500"/>
      <c r="F798" s="499"/>
      <c r="G798" s="499"/>
      <c r="H798" s="500"/>
      <c r="I798" s="499"/>
      <c r="J798" s="499"/>
      <c r="K798" s="500"/>
    </row>
    <row r="799" spans="2:11" s="493" customFormat="1" ht="14.25">
      <c r="B799" s="494"/>
      <c r="C799" s="499"/>
      <c r="D799" s="499"/>
      <c r="E799" s="500"/>
      <c r="F799" s="499"/>
      <c r="G799" s="499"/>
      <c r="H799" s="500"/>
      <c r="I799" s="499"/>
      <c r="J799" s="499"/>
      <c r="K799" s="500"/>
    </row>
    <row r="800" spans="2:11" s="493" customFormat="1" ht="14.25">
      <c r="B800" s="494"/>
      <c r="C800" s="499"/>
      <c r="D800" s="499"/>
      <c r="E800" s="500"/>
      <c r="F800" s="499"/>
      <c r="G800" s="499"/>
      <c r="H800" s="500"/>
      <c r="I800" s="499"/>
      <c r="J800" s="499"/>
      <c r="K800" s="500"/>
    </row>
    <row r="801" spans="2:11" s="493" customFormat="1" ht="14.25">
      <c r="B801" s="494"/>
      <c r="C801" s="499"/>
      <c r="D801" s="499"/>
      <c r="E801" s="500"/>
      <c r="F801" s="499"/>
      <c r="G801" s="499"/>
      <c r="H801" s="500"/>
      <c r="I801" s="499"/>
      <c r="J801" s="499"/>
      <c r="K801" s="500"/>
    </row>
    <row r="802" spans="2:11" s="493" customFormat="1" ht="14.25">
      <c r="B802" s="494"/>
      <c r="C802" s="499"/>
      <c r="D802" s="499"/>
      <c r="E802" s="500"/>
      <c r="F802" s="499"/>
      <c r="G802" s="499"/>
      <c r="H802" s="500"/>
      <c r="I802" s="499"/>
      <c r="J802" s="499"/>
      <c r="K802" s="500"/>
    </row>
    <row r="803" spans="2:11" s="493" customFormat="1" ht="14.25">
      <c r="B803" s="494"/>
      <c r="C803" s="499"/>
      <c r="D803" s="499"/>
      <c r="E803" s="500"/>
      <c r="F803" s="499"/>
      <c r="G803" s="499"/>
      <c r="H803" s="500"/>
      <c r="I803" s="499"/>
      <c r="J803" s="499"/>
      <c r="K803" s="500"/>
    </row>
    <row r="804" spans="2:11" s="493" customFormat="1" ht="14.25">
      <c r="B804" s="494"/>
      <c r="C804" s="499"/>
      <c r="D804" s="499"/>
      <c r="E804" s="500"/>
      <c r="F804" s="499"/>
      <c r="G804" s="499"/>
      <c r="H804" s="500"/>
      <c r="I804" s="499"/>
      <c r="J804" s="499"/>
      <c r="K804" s="500"/>
    </row>
    <row r="805" spans="2:11" s="493" customFormat="1" ht="14.25">
      <c r="B805" s="494"/>
      <c r="C805" s="499"/>
      <c r="D805" s="499"/>
      <c r="E805" s="500"/>
      <c r="F805" s="499"/>
      <c r="G805" s="499"/>
      <c r="H805" s="500"/>
      <c r="I805" s="499"/>
      <c r="J805" s="499"/>
      <c r="K805" s="500"/>
    </row>
    <row r="806" spans="2:11" s="493" customFormat="1" ht="14.25">
      <c r="B806" s="494"/>
      <c r="C806" s="499"/>
      <c r="D806" s="499"/>
      <c r="E806" s="500"/>
      <c r="F806" s="499"/>
      <c r="G806" s="499"/>
      <c r="H806" s="500"/>
      <c r="I806" s="499"/>
      <c r="J806" s="499"/>
      <c r="K806" s="500"/>
    </row>
    <row r="807" spans="2:11" s="493" customFormat="1" ht="14.25">
      <c r="B807" s="494"/>
      <c r="C807" s="499"/>
      <c r="D807" s="499"/>
      <c r="E807" s="500"/>
      <c r="F807" s="499"/>
      <c r="G807" s="499"/>
      <c r="H807" s="500"/>
      <c r="I807" s="499"/>
      <c r="J807" s="499"/>
      <c r="K807" s="500"/>
    </row>
    <row r="808" spans="2:11" s="493" customFormat="1" ht="14.25">
      <c r="B808" s="494"/>
      <c r="C808" s="499"/>
      <c r="D808" s="499"/>
      <c r="E808" s="500"/>
      <c r="F808" s="499"/>
      <c r="G808" s="499"/>
      <c r="H808" s="500"/>
      <c r="I808" s="499"/>
      <c r="J808" s="499"/>
      <c r="K808" s="500"/>
    </row>
    <row r="809" spans="2:11" s="493" customFormat="1" ht="14.25">
      <c r="B809" s="494"/>
      <c r="C809" s="499"/>
      <c r="D809" s="499"/>
      <c r="E809" s="500"/>
      <c r="F809" s="499"/>
      <c r="G809" s="499"/>
      <c r="H809" s="500"/>
      <c r="I809" s="499"/>
      <c r="J809" s="499"/>
      <c r="K809" s="500"/>
    </row>
    <row r="810" spans="2:11" s="493" customFormat="1" ht="14.25">
      <c r="B810" s="494"/>
      <c r="C810" s="499"/>
      <c r="D810" s="499"/>
      <c r="E810" s="500"/>
      <c r="F810" s="499"/>
      <c r="G810" s="499"/>
      <c r="H810" s="500"/>
      <c r="I810" s="499"/>
      <c r="J810" s="499"/>
      <c r="K810" s="500"/>
    </row>
    <row r="811" spans="2:11" s="493" customFormat="1" ht="14.25">
      <c r="B811" s="494"/>
      <c r="C811" s="499"/>
      <c r="D811" s="499"/>
      <c r="E811" s="500"/>
      <c r="F811" s="499"/>
      <c r="G811" s="499"/>
      <c r="H811" s="500"/>
      <c r="I811" s="499"/>
      <c r="J811" s="499"/>
      <c r="K811" s="500"/>
    </row>
    <row r="812" spans="2:11" s="493" customFormat="1" ht="14.25">
      <c r="B812" s="494"/>
      <c r="C812" s="499"/>
      <c r="D812" s="499"/>
      <c r="E812" s="500"/>
      <c r="F812" s="499"/>
      <c r="G812" s="499"/>
      <c r="H812" s="500"/>
      <c r="I812" s="499"/>
      <c r="J812" s="499"/>
      <c r="K812" s="500"/>
    </row>
    <row r="813" spans="2:11" s="493" customFormat="1" ht="14.25">
      <c r="B813" s="494"/>
      <c r="C813" s="499"/>
      <c r="D813" s="499"/>
      <c r="E813" s="500"/>
      <c r="F813" s="499"/>
      <c r="G813" s="499"/>
      <c r="H813" s="500"/>
      <c r="I813" s="499"/>
      <c r="J813" s="499"/>
      <c r="K813" s="500"/>
    </row>
    <row r="814" spans="2:11" s="493" customFormat="1" ht="14.25">
      <c r="B814" s="494"/>
      <c r="C814" s="499"/>
      <c r="D814" s="499"/>
      <c r="E814" s="500"/>
      <c r="F814" s="499"/>
      <c r="G814" s="499"/>
      <c r="H814" s="500"/>
      <c r="I814" s="499"/>
      <c r="J814" s="499"/>
      <c r="K814" s="500"/>
    </row>
    <row r="815" spans="2:11" s="493" customFormat="1" ht="14.25">
      <c r="B815" s="494"/>
      <c r="C815" s="499"/>
      <c r="D815" s="499"/>
      <c r="E815" s="500"/>
      <c r="F815" s="499"/>
      <c r="G815" s="499"/>
      <c r="H815" s="500"/>
      <c r="I815" s="499"/>
      <c r="J815" s="499"/>
      <c r="K815" s="500"/>
    </row>
    <row r="816" spans="2:11" s="493" customFormat="1" ht="14.25">
      <c r="B816" s="494"/>
      <c r="C816" s="499"/>
      <c r="D816" s="499"/>
      <c r="E816" s="500"/>
      <c r="F816" s="499"/>
      <c r="G816" s="499"/>
      <c r="H816" s="500"/>
      <c r="I816" s="499"/>
      <c r="J816" s="499"/>
      <c r="K816" s="500"/>
    </row>
    <row r="817" spans="2:11" s="493" customFormat="1" ht="14.25">
      <c r="B817" s="494"/>
      <c r="C817" s="499"/>
      <c r="D817" s="499"/>
      <c r="E817" s="500"/>
      <c r="F817" s="499"/>
      <c r="G817" s="499"/>
      <c r="H817" s="500"/>
      <c r="I817" s="499"/>
      <c r="J817" s="499"/>
      <c r="K817" s="500"/>
    </row>
    <row r="818" spans="2:11" s="493" customFormat="1" ht="14.25">
      <c r="B818" s="494"/>
      <c r="C818" s="499"/>
      <c r="D818" s="499"/>
      <c r="E818" s="500"/>
      <c r="F818" s="499"/>
      <c r="G818" s="499"/>
      <c r="H818" s="500"/>
      <c r="I818" s="499"/>
      <c r="J818" s="499"/>
      <c r="K818" s="500"/>
    </row>
    <row r="819" spans="2:11" s="493" customFormat="1" ht="14.25">
      <c r="B819" s="494"/>
      <c r="C819" s="499"/>
      <c r="D819" s="499"/>
      <c r="E819" s="500"/>
      <c r="F819" s="499"/>
      <c r="G819" s="499"/>
      <c r="H819" s="500"/>
      <c r="I819" s="499"/>
      <c r="J819" s="499"/>
      <c r="K819" s="500"/>
    </row>
    <row r="820" spans="2:11" s="493" customFormat="1" ht="14.25">
      <c r="B820" s="494"/>
      <c r="C820" s="499"/>
      <c r="D820" s="499"/>
      <c r="E820" s="500"/>
      <c r="F820" s="499"/>
      <c r="G820" s="499"/>
      <c r="H820" s="500"/>
      <c r="I820" s="499"/>
      <c r="J820" s="499"/>
      <c r="K820" s="500"/>
    </row>
    <row r="821" spans="2:11" s="493" customFormat="1" ht="14.25">
      <c r="B821" s="494"/>
      <c r="C821" s="499"/>
      <c r="D821" s="499"/>
      <c r="E821" s="500"/>
      <c r="F821" s="499"/>
      <c r="G821" s="499"/>
      <c r="H821" s="500"/>
      <c r="I821" s="499"/>
      <c r="J821" s="499"/>
      <c r="K821" s="500"/>
    </row>
    <row r="822" spans="2:11" s="493" customFormat="1" ht="14.25">
      <c r="B822" s="494"/>
      <c r="C822" s="499"/>
      <c r="D822" s="499"/>
      <c r="E822" s="500"/>
      <c r="F822" s="499"/>
      <c r="G822" s="499"/>
      <c r="H822" s="500"/>
      <c r="I822" s="499"/>
      <c r="J822" s="499"/>
      <c r="K822" s="500"/>
    </row>
    <row r="823" spans="2:11" s="493" customFormat="1" ht="14.25">
      <c r="B823" s="494"/>
      <c r="C823" s="499"/>
      <c r="D823" s="499"/>
      <c r="E823" s="500"/>
      <c r="F823" s="499"/>
      <c r="G823" s="499"/>
      <c r="H823" s="500"/>
      <c r="I823" s="499"/>
      <c r="J823" s="499"/>
      <c r="K823" s="500"/>
    </row>
    <row r="824" spans="2:11" s="493" customFormat="1" ht="14.25">
      <c r="B824" s="494"/>
      <c r="C824" s="499"/>
      <c r="D824" s="499"/>
      <c r="E824" s="500"/>
      <c r="F824" s="499"/>
      <c r="G824" s="499"/>
      <c r="H824" s="500"/>
      <c r="I824" s="499"/>
      <c r="J824" s="499"/>
      <c r="K824" s="500"/>
    </row>
    <row r="825" spans="2:11" s="493" customFormat="1" ht="14.25">
      <c r="B825" s="494"/>
      <c r="C825" s="499"/>
      <c r="D825" s="499"/>
      <c r="E825" s="500"/>
      <c r="F825" s="499"/>
      <c r="G825" s="499"/>
      <c r="H825" s="500"/>
      <c r="I825" s="499"/>
      <c r="J825" s="499"/>
      <c r="K825" s="500"/>
    </row>
    <row r="826" spans="2:11" s="493" customFormat="1" ht="14.25">
      <c r="B826" s="494"/>
      <c r="C826" s="499"/>
      <c r="D826" s="499"/>
      <c r="E826" s="500"/>
      <c r="F826" s="499"/>
      <c r="G826" s="499"/>
      <c r="H826" s="500"/>
      <c r="I826" s="499"/>
      <c r="J826" s="499"/>
      <c r="K826" s="500"/>
    </row>
    <row r="827" spans="2:11" s="493" customFormat="1" ht="14.25">
      <c r="B827" s="494"/>
      <c r="C827" s="499"/>
      <c r="D827" s="499"/>
      <c r="E827" s="500"/>
      <c r="F827" s="499"/>
      <c r="G827" s="499"/>
      <c r="H827" s="500"/>
      <c r="I827" s="499"/>
      <c r="J827" s="499"/>
      <c r="K827" s="500"/>
    </row>
    <row r="828" spans="2:11" s="493" customFormat="1" ht="14.25">
      <c r="B828" s="494"/>
      <c r="C828" s="499"/>
      <c r="D828" s="499"/>
      <c r="E828" s="500"/>
      <c r="F828" s="499"/>
      <c r="G828" s="499"/>
      <c r="H828" s="500"/>
      <c r="I828" s="499"/>
      <c r="J828" s="499"/>
      <c r="K828" s="500"/>
    </row>
    <row r="829" spans="2:11" s="493" customFormat="1" ht="14.25">
      <c r="B829" s="494"/>
      <c r="C829" s="499"/>
      <c r="D829" s="499"/>
      <c r="E829" s="500"/>
      <c r="F829" s="499"/>
      <c r="G829" s="499"/>
      <c r="H829" s="500"/>
      <c r="I829" s="499"/>
      <c r="J829" s="499"/>
      <c r="K829" s="500"/>
    </row>
    <row r="830" spans="2:11" s="493" customFormat="1" ht="14.25">
      <c r="B830" s="494"/>
      <c r="C830" s="499"/>
      <c r="D830" s="499"/>
      <c r="E830" s="500"/>
      <c r="F830" s="499"/>
      <c r="G830" s="499"/>
      <c r="H830" s="500"/>
      <c r="I830" s="499"/>
      <c r="J830" s="499"/>
      <c r="K830" s="500"/>
    </row>
    <row r="831" spans="2:11" s="493" customFormat="1" ht="14.25">
      <c r="B831" s="494"/>
      <c r="C831" s="499"/>
      <c r="D831" s="499"/>
      <c r="E831" s="500"/>
      <c r="F831" s="499"/>
      <c r="G831" s="499"/>
      <c r="H831" s="500"/>
      <c r="I831" s="499"/>
      <c r="J831" s="499"/>
      <c r="K831" s="500"/>
    </row>
    <row r="832" spans="2:11" s="493" customFormat="1" ht="14.25">
      <c r="B832" s="494"/>
      <c r="C832" s="499"/>
      <c r="D832" s="499"/>
      <c r="E832" s="500"/>
      <c r="F832" s="499"/>
      <c r="G832" s="499"/>
      <c r="H832" s="500"/>
      <c r="I832" s="499"/>
      <c r="J832" s="499"/>
      <c r="K832" s="500"/>
    </row>
    <row r="833" spans="2:11" s="493" customFormat="1" ht="14.25">
      <c r="B833" s="494"/>
      <c r="C833" s="499"/>
      <c r="D833" s="499"/>
      <c r="E833" s="500"/>
      <c r="F833" s="499"/>
      <c r="G833" s="499"/>
      <c r="H833" s="500"/>
      <c r="I833" s="499"/>
      <c r="J833" s="499"/>
      <c r="K833" s="500"/>
    </row>
    <row r="834" spans="2:11" s="493" customFormat="1" ht="14.25">
      <c r="B834" s="494"/>
      <c r="C834" s="499"/>
      <c r="D834" s="499"/>
      <c r="E834" s="500"/>
      <c r="F834" s="499"/>
      <c r="G834" s="499"/>
      <c r="H834" s="500"/>
      <c r="I834" s="499"/>
      <c r="J834" s="499"/>
      <c r="K834" s="500"/>
    </row>
    <row r="835" spans="2:11" s="493" customFormat="1" ht="14.25">
      <c r="B835" s="494"/>
      <c r="C835" s="499"/>
      <c r="D835" s="499"/>
      <c r="E835" s="500"/>
      <c r="F835" s="499"/>
      <c r="G835" s="499"/>
      <c r="H835" s="500"/>
      <c r="I835" s="499"/>
      <c r="J835" s="499"/>
      <c r="K835" s="500"/>
    </row>
    <row r="836" spans="2:11" s="493" customFormat="1" ht="14.25">
      <c r="B836" s="494"/>
      <c r="C836" s="499"/>
      <c r="D836" s="499"/>
      <c r="E836" s="500"/>
      <c r="F836" s="499"/>
      <c r="G836" s="499"/>
      <c r="H836" s="500"/>
      <c r="I836" s="499"/>
      <c r="J836" s="499"/>
      <c r="K836" s="500"/>
    </row>
    <row r="837" spans="2:11" s="493" customFormat="1" ht="14.25">
      <c r="B837" s="494"/>
      <c r="C837" s="499"/>
      <c r="D837" s="499"/>
      <c r="E837" s="500"/>
      <c r="F837" s="499"/>
      <c r="G837" s="499"/>
      <c r="H837" s="500"/>
      <c r="I837" s="499"/>
      <c r="J837" s="499"/>
      <c r="K837" s="500"/>
    </row>
    <row r="838" spans="2:11" s="493" customFormat="1" ht="14.25">
      <c r="B838" s="494"/>
      <c r="C838" s="499"/>
      <c r="D838" s="499"/>
      <c r="E838" s="500"/>
      <c r="F838" s="499"/>
      <c r="G838" s="499"/>
      <c r="H838" s="500"/>
      <c r="I838" s="499"/>
      <c r="J838" s="499"/>
      <c r="K838" s="500"/>
    </row>
    <row r="839" spans="2:11" s="493" customFormat="1" ht="14.25">
      <c r="B839" s="494"/>
      <c r="C839" s="499"/>
      <c r="D839" s="499"/>
      <c r="E839" s="500"/>
      <c r="F839" s="499"/>
      <c r="G839" s="499"/>
      <c r="H839" s="500"/>
      <c r="I839" s="499"/>
      <c r="J839" s="499"/>
      <c r="K839" s="500"/>
    </row>
    <row r="840" spans="2:11" s="493" customFormat="1" ht="14.25">
      <c r="B840" s="494"/>
      <c r="C840" s="499"/>
      <c r="D840" s="499"/>
      <c r="E840" s="500"/>
      <c r="F840" s="499"/>
      <c r="G840" s="499"/>
      <c r="H840" s="500"/>
      <c r="I840" s="499"/>
      <c r="J840" s="499"/>
      <c r="K840" s="500"/>
    </row>
    <row r="841" spans="2:11" s="493" customFormat="1" ht="14.25">
      <c r="B841" s="494"/>
      <c r="C841" s="499"/>
      <c r="D841" s="499"/>
      <c r="E841" s="500"/>
      <c r="F841" s="499"/>
      <c r="G841" s="499"/>
      <c r="H841" s="500"/>
      <c r="I841" s="499"/>
      <c r="J841" s="499"/>
      <c r="K841" s="500"/>
    </row>
    <row r="842" spans="2:11" s="493" customFormat="1" ht="14.25">
      <c r="B842" s="494"/>
      <c r="C842" s="499"/>
      <c r="D842" s="499"/>
      <c r="E842" s="500"/>
      <c r="F842" s="499"/>
      <c r="G842" s="499"/>
      <c r="H842" s="500"/>
      <c r="I842" s="499"/>
      <c r="J842" s="499"/>
      <c r="K842" s="500"/>
    </row>
    <row r="843" spans="2:11" s="493" customFormat="1" ht="14.25">
      <c r="B843" s="494"/>
      <c r="C843" s="499"/>
      <c r="D843" s="499"/>
      <c r="E843" s="500"/>
      <c r="F843" s="499"/>
      <c r="G843" s="499"/>
      <c r="H843" s="500"/>
      <c r="I843" s="499"/>
      <c r="J843" s="499"/>
      <c r="K843" s="500"/>
    </row>
    <row r="844" spans="2:11" s="493" customFormat="1" ht="14.25">
      <c r="B844" s="494"/>
      <c r="C844" s="499"/>
      <c r="D844" s="499"/>
      <c r="E844" s="500"/>
      <c r="F844" s="499"/>
      <c r="G844" s="499"/>
      <c r="H844" s="500"/>
      <c r="I844" s="499"/>
      <c r="J844" s="499"/>
      <c r="K844" s="500"/>
    </row>
    <row r="845" spans="2:11" s="493" customFormat="1" ht="14.25">
      <c r="B845" s="494"/>
      <c r="C845" s="499"/>
      <c r="D845" s="499"/>
      <c r="E845" s="500"/>
      <c r="F845" s="499"/>
      <c r="G845" s="499"/>
      <c r="H845" s="500"/>
      <c r="I845" s="499"/>
      <c r="J845" s="499"/>
      <c r="K845" s="500"/>
    </row>
    <row r="846" spans="2:11" s="493" customFormat="1" ht="14.25">
      <c r="B846" s="494"/>
      <c r="C846" s="499"/>
      <c r="D846" s="499"/>
      <c r="E846" s="500"/>
      <c r="F846" s="499"/>
      <c r="G846" s="499"/>
      <c r="H846" s="500"/>
      <c r="I846" s="499"/>
      <c r="J846" s="499"/>
      <c r="K846" s="500"/>
    </row>
    <row r="847" spans="2:11" s="493" customFormat="1" ht="14.25">
      <c r="B847" s="494"/>
      <c r="C847" s="499"/>
      <c r="D847" s="499"/>
      <c r="E847" s="500"/>
      <c r="F847" s="499"/>
      <c r="G847" s="499"/>
      <c r="H847" s="500"/>
      <c r="I847" s="499"/>
      <c r="J847" s="499"/>
      <c r="K847" s="500"/>
    </row>
    <row r="848" spans="2:11" s="493" customFormat="1" ht="14.25">
      <c r="B848" s="494"/>
      <c r="C848" s="499"/>
      <c r="D848" s="499"/>
      <c r="E848" s="500"/>
      <c r="F848" s="499"/>
      <c r="G848" s="499"/>
      <c r="H848" s="500"/>
      <c r="I848" s="499"/>
      <c r="J848" s="499"/>
      <c r="K848" s="500"/>
    </row>
    <row r="849" spans="2:11" s="493" customFormat="1" ht="14.25">
      <c r="B849" s="494"/>
      <c r="C849" s="499"/>
      <c r="D849" s="499"/>
      <c r="E849" s="500"/>
      <c r="F849" s="499"/>
      <c r="G849" s="499"/>
      <c r="H849" s="500"/>
      <c r="I849" s="499"/>
      <c r="J849" s="499"/>
      <c r="K849" s="500"/>
    </row>
    <row r="850" spans="2:11" s="493" customFormat="1" ht="14.25">
      <c r="B850" s="494"/>
      <c r="C850" s="499"/>
      <c r="D850" s="499"/>
      <c r="E850" s="500"/>
      <c r="F850" s="499"/>
      <c r="G850" s="499"/>
      <c r="H850" s="500"/>
      <c r="I850" s="499"/>
      <c r="J850" s="499"/>
      <c r="K850" s="500"/>
    </row>
    <row r="851" spans="2:11" s="493" customFormat="1" ht="14.25">
      <c r="B851" s="494"/>
      <c r="C851" s="499"/>
      <c r="D851" s="499"/>
      <c r="E851" s="500"/>
      <c r="F851" s="499"/>
      <c r="G851" s="499"/>
      <c r="H851" s="500"/>
      <c r="I851" s="499"/>
      <c r="J851" s="499"/>
      <c r="K851" s="500"/>
    </row>
    <row r="852" spans="2:11" s="493" customFormat="1" ht="14.25">
      <c r="B852" s="494"/>
      <c r="C852" s="499"/>
      <c r="D852" s="499"/>
      <c r="E852" s="500"/>
      <c r="F852" s="499"/>
      <c r="G852" s="499"/>
      <c r="H852" s="500"/>
      <c r="I852" s="499"/>
      <c r="J852" s="499"/>
      <c r="K852" s="500"/>
    </row>
    <row r="853" spans="2:11" s="493" customFormat="1" ht="14.25">
      <c r="B853" s="494"/>
      <c r="C853" s="499"/>
      <c r="D853" s="499"/>
      <c r="E853" s="500"/>
      <c r="F853" s="499"/>
      <c r="G853" s="499"/>
      <c r="H853" s="500"/>
      <c r="I853" s="499"/>
      <c r="J853" s="499"/>
      <c r="K853" s="500"/>
    </row>
    <row r="854" spans="2:11" s="493" customFormat="1" ht="14.25">
      <c r="B854" s="494"/>
      <c r="C854" s="499"/>
      <c r="D854" s="499"/>
      <c r="E854" s="500"/>
      <c r="F854" s="499"/>
      <c r="G854" s="499"/>
      <c r="H854" s="500"/>
      <c r="I854" s="499"/>
      <c r="J854" s="499"/>
      <c r="K854" s="500"/>
    </row>
    <row r="855" spans="2:11" s="493" customFormat="1" ht="14.25">
      <c r="B855" s="494"/>
      <c r="C855" s="499"/>
      <c r="D855" s="499"/>
      <c r="E855" s="500"/>
      <c r="F855" s="499"/>
      <c r="G855" s="499"/>
      <c r="H855" s="500"/>
      <c r="I855" s="499"/>
      <c r="J855" s="499"/>
      <c r="K855" s="500"/>
    </row>
    <row r="856" spans="2:11" s="493" customFormat="1" ht="14.25">
      <c r="B856" s="494"/>
      <c r="C856" s="499"/>
      <c r="D856" s="499"/>
      <c r="E856" s="500"/>
      <c r="F856" s="499"/>
      <c r="G856" s="499"/>
      <c r="H856" s="500"/>
      <c r="I856" s="499"/>
      <c r="J856" s="499"/>
      <c r="K856" s="500"/>
    </row>
    <row r="857" spans="2:11" s="493" customFormat="1" ht="14.25">
      <c r="B857" s="494"/>
      <c r="C857" s="499"/>
      <c r="D857" s="499"/>
      <c r="E857" s="500"/>
      <c r="F857" s="499"/>
      <c r="G857" s="499"/>
      <c r="H857" s="500"/>
      <c r="I857" s="499"/>
      <c r="J857" s="499"/>
      <c r="K857" s="500"/>
    </row>
    <row r="858" spans="2:11" s="493" customFormat="1" ht="14.25">
      <c r="B858" s="494"/>
      <c r="C858" s="499"/>
      <c r="D858" s="499"/>
      <c r="E858" s="500"/>
      <c r="F858" s="499"/>
      <c r="G858" s="499"/>
      <c r="H858" s="500"/>
      <c r="I858" s="499"/>
      <c r="J858" s="499"/>
      <c r="K858" s="500"/>
    </row>
    <row r="859" spans="2:11" s="493" customFormat="1" ht="14.25">
      <c r="B859" s="494"/>
      <c r="C859" s="499"/>
      <c r="D859" s="499"/>
      <c r="E859" s="500"/>
      <c r="F859" s="499"/>
      <c r="G859" s="499"/>
      <c r="H859" s="500"/>
      <c r="I859" s="499"/>
      <c r="J859" s="499"/>
      <c r="K859" s="500"/>
    </row>
    <row r="860" spans="2:11" s="493" customFormat="1" ht="14.25">
      <c r="B860" s="494"/>
      <c r="C860" s="499"/>
      <c r="D860" s="499"/>
      <c r="E860" s="500"/>
      <c r="F860" s="499"/>
      <c r="G860" s="499"/>
      <c r="H860" s="500"/>
      <c r="I860" s="499"/>
      <c r="J860" s="499"/>
      <c r="K860" s="500"/>
    </row>
    <row r="861" spans="2:11" s="493" customFormat="1" ht="14.25">
      <c r="B861" s="494"/>
      <c r="C861" s="499"/>
      <c r="D861" s="499"/>
      <c r="E861" s="500"/>
      <c r="F861" s="499"/>
      <c r="G861" s="499"/>
      <c r="H861" s="500"/>
      <c r="I861" s="499"/>
      <c r="J861" s="499"/>
      <c r="K861" s="500"/>
    </row>
    <row r="862" spans="2:11" s="493" customFormat="1" ht="14.25">
      <c r="B862" s="494"/>
      <c r="C862" s="499"/>
      <c r="D862" s="499"/>
      <c r="E862" s="500"/>
      <c r="F862" s="499"/>
      <c r="G862" s="499"/>
      <c r="H862" s="500"/>
      <c r="I862" s="499"/>
      <c r="J862" s="499"/>
      <c r="K862" s="500"/>
    </row>
    <row r="863" spans="2:11" s="493" customFormat="1" ht="14.25">
      <c r="B863" s="494"/>
      <c r="C863" s="499"/>
      <c r="D863" s="499"/>
      <c r="E863" s="500"/>
      <c r="F863" s="499"/>
      <c r="G863" s="499"/>
      <c r="H863" s="500"/>
      <c r="I863" s="499"/>
      <c r="J863" s="499"/>
      <c r="K863" s="500"/>
    </row>
    <row r="864" spans="2:11" s="493" customFormat="1" ht="14.25">
      <c r="B864" s="494"/>
      <c r="C864" s="499"/>
      <c r="D864" s="499"/>
      <c r="E864" s="500"/>
      <c r="F864" s="499"/>
      <c r="G864" s="499"/>
      <c r="H864" s="500"/>
      <c r="I864" s="499"/>
      <c r="J864" s="499"/>
      <c r="K864" s="500"/>
    </row>
    <row r="865" spans="2:11" s="493" customFormat="1" ht="14.25">
      <c r="B865" s="494"/>
      <c r="C865" s="499"/>
      <c r="D865" s="499"/>
      <c r="E865" s="500"/>
      <c r="F865" s="499"/>
      <c r="G865" s="499"/>
      <c r="H865" s="500"/>
      <c r="I865" s="499"/>
      <c r="J865" s="499"/>
      <c r="K865" s="500"/>
    </row>
    <row r="866" spans="2:11" s="493" customFormat="1" ht="14.25">
      <c r="B866" s="494"/>
      <c r="C866" s="499"/>
      <c r="D866" s="499"/>
      <c r="E866" s="500"/>
      <c r="F866" s="499"/>
      <c r="G866" s="499"/>
      <c r="H866" s="500"/>
      <c r="I866" s="499"/>
      <c r="J866" s="499"/>
      <c r="K866" s="500"/>
    </row>
    <row r="867" spans="2:11" s="493" customFormat="1" ht="14.25">
      <c r="B867" s="494"/>
      <c r="C867" s="499"/>
      <c r="D867" s="499"/>
      <c r="E867" s="500"/>
      <c r="F867" s="499"/>
      <c r="G867" s="499"/>
      <c r="H867" s="500"/>
      <c r="I867" s="499"/>
      <c r="J867" s="499"/>
      <c r="K867" s="500"/>
    </row>
    <row r="868" spans="2:11" s="493" customFormat="1" ht="14.25">
      <c r="B868" s="494"/>
      <c r="C868" s="499"/>
      <c r="D868" s="499"/>
      <c r="E868" s="500"/>
      <c r="F868" s="499"/>
      <c r="G868" s="499"/>
      <c r="H868" s="500"/>
      <c r="I868" s="499"/>
      <c r="J868" s="499"/>
      <c r="K868" s="500"/>
    </row>
    <row r="869" spans="2:11" s="493" customFormat="1" ht="14.25">
      <c r="B869" s="494"/>
      <c r="C869" s="499"/>
      <c r="D869" s="499"/>
      <c r="E869" s="500"/>
      <c r="F869" s="499"/>
      <c r="G869" s="499"/>
      <c r="H869" s="500"/>
      <c r="I869" s="499"/>
      <c r="J869" s="499"/>
      <c r="K869" s="500"/>
    </row>
    <row r="870" spans="2:11" s="493" customFormat="1" ht="14.25">
      <c r="B870" s="494"/>
      <c r="C870" s="499"/>
      <c r="D870" s="499"/>
      <c r="E870" s="500"/>
      <c r="F870" s="499"/>
      <c r="G870" s="499"/>
      <c r="H870" s="500"/>
      <c r="I870" s="499"/>
      <c r="J870" s="499"/>
      <c r="K870" s="500"/>
    </row>
    <row r="871" spans="2:11" s="493" customFormat="1" ht="14.25">
      <c r="B871" s="494"/>
      <c r="C871" s="499"/>
      <c r="D871" s="499"/>
      <c r="E871" s="500"/>
      <c r="F871" s="499"/>
      <c r="G871" s="499"/>
      <c r="H871" s="500"/>
      <c r="I871" s="499"/>
      <c r="J871" s="499"/>
      <c r="K871" s="500"/>
    </row>
    <row r="872" spans="2:11" s="493" customFormat="1" ht="14.25">
      <c r="B872" s="494"/>
      <c r="C872" s="499"/>
      <c r="D872" s="499"/>
      <c r="E872" s="500"/>
      <c r="F872" s="499"/>
      <c r="G872" s="499"/>
      <c r="H872" s="500"/>
      <c r="I872" s="499"/>
      <c r="J872" s="499"/>
      <c r="K872" s="500"/>
    </row>
    <row r="873" spans="2:11" s="493" customFormat="1" ht="14.25">
      <c r="B873" s="494"/>
      <c r="C873" s="499"/>
      <c r="D873" s="499"/>
      <c r="E873" s="500"/>
      <c r="F873" s="499"/>
      <c r="G873" s="499"/>
      <c r="H873" s="500"/>
      <c r="I873" s="499"/>
      <c r="J873" s="499"/>
      <c r="K873" s="500"/>
    </row>
    <row r="874" spans="2:11" s="493" customFormat="1" ht="14.25">
      <c r="B874" s="494"/>
      <c r="C874" s="499"/>
      <c r="D874" s="499"/>
      <c r="E874" s="500"/>
      <c r="F874" s="499"/>
      <c r="G874" s="499"/>
      <c r="H874" s="500"/>
      <c r="I874" s="499"/>
      <c r="J874" s="499"/>
      <c r="K874" s="500"/>
    </row>
    <row r="875" spans="2:11" s="493" customFormat="1" ht="14.25">
      <c r="B875" s="494"/>
      <c r="C875" s="499"/>
      <c r="D875" s="499"/>
      <c r="E875" s="500"/>
      <c r="F875" s="499"/>
      <c r="G875" s="499"/>
      <c r="H875" s="500"/>
      <c r="I875" s="499"/>
      <c r="J875" s="499"/>
      <c r="K875" s="500"/>
    </row>
    <row r="876" spans="2:11" s="493" customFormat="1" ht="14.25">
      <c r="B876" s="494"/>
      <c r="C876" s="499"/>
      <c r="D876" s="499"/>
      <c r="E876" s="500"/>
      <c r="F876" s="499"/>
      <c r="G876" s="499"/>
      <c r="H876" s="500"/>
      <c r="I876" s="499"/>
      <c r="J876" s="499"/>
      <c r="K876" s="500"/>
    </row>
    <row r="877" spans="2:11" s="493" customFormat="1" ht="14.25">
      <c r="B877" s="494"/>
      <c r="C877" s="499"/>
      <c r="D877" s="499"/>
      <c r="E877" s="500"/>
      <c r="F877" s="499"/>
      <c r="G877" s="499"/>
      <c r="H877" s="500"/>
      <c r="I877" s="499"/>
      <c r="J877" s="499"/>
      <c r="K877" s="500"/>
    </row>
    <row r="878" spans="2:11" s="493" customFormat="1" ht="14.25">
      <c r="B878" s="494"/>
      <c r="C878" s="499"/>
      <c r="D878" s="499"/>
      <c r="E878" s="500"/>
      <c r="F878" s="499"/>
      <c r="G878" s="499"/>
      <c r="H878" s="500"/>
      <c r="I878" s="499"/>
      <c r="J878" s="499"/>
      <c r="K878" s="500"/>
    </row>
    <row r="879" spans="2:11" s="493" customFormat="1" ht="14.25">
      <c r="B879" s="494"/>
      <c r="C879" s="499"/>
      <c r="D879" s="499"/>
      <c r="E879" s="500"/>
      <c r="F879" s="499"/>
      <c r="G879" s="499"/>
      <c r="H879" s="500"/>
      <c r="I879" s="499"/>
      <c r="J879" s="499"/>
      <c r="K879" s="500"/>
    </row>
    <row r="880" spans="2:11" s="493" customFormat="1" ht="14.25">
      <c r="B880" s="494"/>
      <c r="C880" s="499"/>
      <c r="D880" s="499"/>
      <c r="E880" s="500"/>
      <c r="F880" s="499"/>
      <c r="G880" s="499"/>
      <c r="H880" s="500"/>
      <c r="I880" s="499"/>
      <c r="J880" s="499"/>
      <c r="K880" s="500"/>
    </row>
    <row r="881" spans="2:11" s="493" customFormat="1" ht="14.25">
      <c r="B881" s="494"/>
      <c r="C881" s="499"/>
      <c r="D881" s="499"/>
      <c r="E881" s="500"/>
      <c r="F881" s="499"/>
      <c r="G881" s="499"/>
      <c r="H881" s="500"/>
      <c r="I881" s="499"/>
      <c r="J881" s="499"/>
      <c r="K881" s="500"/>
    </row>
    <row r="882" spans="2:11" s="493" customFormat="1" ht="14.25">
      <c r="B882" s="494"/>
      <c r="C882" s="499"/>
      <c r="D882" s="499"/>
      <c r="E882" s="500"/>
      <c r="F882" s="499"/>
      <c r="G882" s="499"/>
      <c r="H882" s="500"/>
      <c r="I882" s="499"/>
      <c r="J882" s="499"/>
      <c r="K882" s="500"/>
    </row>
    <row r="883" spans="2:11" s="493" customFormat="1" ht="14.25">
      <c r="B883" s="494"/>
      <c r="C883" s="499"/>
      <c r="D883" s="499"/>
      <c r="E883" s="500"/>
      <c r="F883" s="499"/>
      <c r="G883" s="499"/>
      <c r="H883" s="500"/>
      <c r="I883" s="499"/>
      <c r="J883" s="499"/>
      <c r="K883" s="500"/>
    </row>
    <row r="884" spans="2:11" s="493" customFormat="1" ht="14.25">
      <c r="B884" s="494"/>
      <c r="C884" s="499"/>
      <c r="D884" s="499"/>
      <c r="E884" s="500"/>
      <c r="F884" s="499"/>
      <c r="G884" s="499"/>
      <c r="H884" s="500"/>
      <c r="I884" s="499"/>
      <c r="J884" s="499"/>
      <c r="K884" s="500"/>
    </row>
    <row r="885" spans="2:11" s="493" customFormat="1" ht="14.25">
      <c r="B885" s="494"/>
      <c r="C885" s="499"/>
      <c r="D885" s="499"/>
      <c r="E885" s="500"/>
      <c r="F885" s="499"/>
      <c r="G885" s="499"/>
      <c r="H885" s="500"/>
      <c r="I885" s="499"/>
      <c r="J885" s="499"/>
      <c r="K885" s="500"/>
    </row>
    <row r="886" spans="2:11" s="493" customFormat="1" ht="14.25">
      <c r="B886" s="494"/>
      <c r="C886" s="499"/>
      <c r="D886" s="499"/>
      <c r="E886" s="500"/>
      <c r="F886" s="499"/>
      <c r="G886" s="499"/>
      <c r="H886" s="500"/>
      <c r="I886" s="499"/>
      <c r="J886" s="499"/>
      <c r="K886" s="500"/>
    </row>
    <row r="887" spans="2:11" s="493" customFormat="1" ht="14.25">
      <c r="B887" s="494"/>
      <c r="C887" s="499"/>
      <c r="D887" s="499"/>
      <c r="E887" s="500"/>
      <c r="F887" s="499"/>
      <c r="G887" s="499"/>
      <c r="H887" s="500"/>
      <c r="I887" s="499"/>
      <c r="J887" s="499"/>
      <c r="K887" s="500"/>
    </row>
    <row r="888" spans="2:11" s="493" customFormat="1" ht="14.25">
      <c r="B888" s="494"/>
      <c r="C888" s="499"/>
      <c r="D888" s="499"/>
      <c r="E888" s="500"/>
      <c r="F888" s="499"/>
      <c r="G888" s="499"/>
      <c r="H888" s="500"/>
      <c r="I888" s="499"/>
      <c r="J888" s="499"/>
      <c r="K888" s="500"/>
    </row>
    <row r="889" spans="2:11" s="493" customFormat="1" ht="14.25">
      <c r="B889" s="494"/>
      <c r="C889" s="499"/>
      <c r="D889" s="499"/>
      <c r="E889" s="500"/>
      <c r="F889" s="499"/>
      <c r="G889" s="499"/>
      <c r="H889" s="500"/>
      <c r="I889" s="499"/>
      <c r="J889" s="499"/>
      <c r="K889" s="500"/>
    </row>
    <row r="890" spans="2:11" s="493" customFormat="1" ht="14.25">
      <c r="B890" s="494"/>
      <c r="C890" s="499"/>
      <c r="D890" s="499"/>
      <c r="E890" s="500"/>
      <c r="F890" s="499"/>
      <c r="G890" s="499"/>
      <c r="H890" s="500"/>
      <c r="I890" s="499"/>
      <c r="J890" s="499"/>
      <c r="K890" s="500"/>
    </row>
    <row r="891" spans="2:11" s="493" customFormat="1" ht="14.25">
      <c r="B891" s="494"/>
      <c r="C891" s="499"/>
      <c r="D891" s="499"/>
      <c r="E891" s="500"/>
      <c r="F891" s="499"/>
      <c r="G891" s="499"/>
      <c r="H891" s="500"/>
      <c r="I891" s="499"/>
      <c r="J891" s="499"/>
      <c r="K891" s="500"/>
    </row>
    <row r="892" spans="2:11" s="493" customFormat="1" ht="14.25">
      <c r="B892" s="494"/>
      <c r="C892" s="499"/>
      <c r="D892" s="499"/>
      <c r="E892" s="500"/>
      <c r="F892" s="499"/>
      <c r="G892" s="499"/>
      <c r="H892" s="500"/>
      <c r="I892" s="499"/>
      <c r="J892" s="499"/>
      <c r="K892" s="500"/>
    </row>
    <row r="893" spans="2:11" s="493" customFormat="1" ht="14.25">
      <c r="B893" s="494"/>
      <c r="C893" s="499"/>
      <c r="D893" s="499"/>
      <c r="E893" s="500"/>
      <c r="F893" s="499"/>
      <c r="G893" s="499"/>
      <c r="H893" s="500"/>
      <c r="I893" s="499"/>
      <c r="J893" s="499"/>
      <c r="K893" s="500"/>
    </row>
    <row r="894" spans="2:11" s="493" customFormat="1" ht="14.25">
      <c r="B894" s="494"/>
      <c r="C894" s="499"/>
      <c r="D894" s="499"/>
      <c r="E894" s="500"/>
      <c r="F894" s="499"/>
      <c r="G894" s="499"/>
      <c r="H894" s="500"/>
      <c r="I894" s="499"/>
      <c r="J894" s="499"/>
      <c r="K894" s="500"/>
    </row>
    <row r="895" spans="2:11" s="493" customFormat="1" ht="14.25">
      <c r="B895" s="494"/>
      <c r="C895" s="499"/>
      <c r="D895" s="499"/>
      <c r="E895" s="500"/>
      <c r="F895" s="499"/>
      <c r="G895" s="499"/>
      <c r="H895" s="500"/>
      <c r="I895" s="499"/>
      <c r="J895" s="499"/>
      <c r="K895" s="500"/>
    </row>
    <row r="896" spans="2:11" s="493" customFormat="1" ht="14.25">
      <c r="B896" s="494"/>
      <c r="C896" s="499"/>
      <c r="D896" s="499"/>
      <c r="E896" s="500"/>
      <c r="F896" s="499"/>
      <c r="G896" s="499"/>
      <c r="H896" s="500"/>
      <c r="I896" s="499"/>
      <c r="J896" s="499"/>
      <c r="K896" s="500"/>
    </row>
    <row r="897" spans="2:11" s="493" customFormat="1" ht="14.25">
      <c r="B897" s="494"/>
      <c r="C897" s="499"/>
      <c r="D897" s="499"/>
      <c r="E897" s="500"/>
      <c r="F897" s="499"/>
      <c r="G897" s="499"/>
      <c r="H897" s="500"/>
      <c r="I897" s="499"/>
      <c r="J897" s="499"/>
      <c r="K897" s="500"/>
    </row>
    <row r="898" spans="2:11" s="493" customFormat="1" ht="14.25">
      <c r="B898" s="494"/>
      <c r="C898" s="499"/>
      <c r="D898" s="499"/>
      <c r="E898" s="500"/>
      <c r="F898" s="499"/>
      <c r="G898" s="499"/>
      <c r="H898" s="500"/>
      <c r="I898" s="499"/>
      <c r="J898" s="499"/>
      <c r="K898" s="500"/>
    </row>
    <row r="899" spans="2:11" s="493" customFormat="1" ht="14.25">
      <c r="B899" s="494"/>
      <c r="C899" s="499"/>
      <c r="D899" s="499"/>
      <c r="E899" s="500"/>
      <c r="F899" s="499"/>
      <c r="G899" s="499"/>
      <c r="H899" s="500"/>
      <c r="I899" s="499"/>
      <c r="J899" s="499"/>
      <c r="K899" s="500"/>
    </row>
    <row r="900" spans="2:11" s="493" customFormat="1" ht="14.25">
      <c r="B900" s="494"/>
      <c r="C900" s="499"/>
      <c r="D900" s="499"/>
      <c r="E900" s="500"/>
      <c r="F900" s="499"/>
      <c r="G900" s="499"/>
      <c r="H900" s="500"/>
      <c r="I900" s="499"/>
      <c r="J900" s="499"/>
      <c r="K900" s="500"/>
    </row>
    <row r="901" spans="2:11" s="493" customFormat="1" ht="14.25">
      <c r="B901" s="494"/>
      <c r="C901" s="499"/>
      <c r="D901" s="499"/>
      <c r="E901" s="500"/>
      <c r="F901" s="499"/>
      <c r="G901" s="499"/>
      <c r="H901" s="500"/>
      <c r="I901" s="499"/>
      <c r="J901" s="499"/>
      <c r="K901" s="500"/>
    </row>
    <row r="902" spans="2:11" s="493" customFormat="1" ht="14.25">
      <c r="B902" s="494"/>
      <c r="C902" s="499"/>
      <c r="D902" s="499"/>
      <c r="E902" s="500"/>
      <c r="F902" s="499"/>
      <c r="G902" s="499"/>
      <c r="H902" s="500"/>
      <c r="I902" s="499"/>
      <c r="J902" s="499"/>
      <c r="K902" s="500"/>
    </row>
    <row r="903" spans="2:11" s="493" customFormat="1" ht="14.25">
      <c r="B903" s="494"/>
      <c r="C903" s="499"/>
      <c r="D903" s="499"/>
      <c r="E903" s="500"/>
      <c r="F903" s="499"/>
      <c r="G903" s="499"/>
      <c r="H903" s="500"/>
      <c r="I903" s="499"/>
      <c r="J903" s="499"/>
      <c r="K903" s="500"/>
    </row>
    <row r="904" spans="2:11" s="493" customFormat="1" ht="14.25">
      <c r="B904" s="494"/>
      <c r="C904" s="499"/>
      <c r="D904" s="499"/>
      <c r="E904" s="500"/>
      <c r="F904" s="499"/>
      <c r="G904" s="499"/>
      <c r="H904" s="500"/>
      <c r="I904" s="499"/>
      <c r="J904" s="499"/>
      <c r="K904" s="500"/>
    </row>
    <row r="905" spans="2:11" s="493" customFormat="1" ht="14.25">
      <c r="B905" s="494"/>
      <c r="C905" s="499"/>
      <c r="D905" s="499"/>
      <c r="E905" s="500"/>
      <c r="F905" s="499"/>
      <c r="G905" s="499"/>
      <c r="H905" s="500"/>
      <c r="I905" s="499"/>
      <c r="J905" s="499"/>
      <c r="K905" s="500"/>
    </row>
    <row r="906" spans="2:11" s="493" customFormat="1" ht="14.25">
      <c r="B906" s="494"/>
      <c r="C906" s="499"/>
      <c r="D906" s="499"/>
      <c r="E906" s="500"/>
      <c r="F906" s="499"/>
      <c r="G906" s="499"/>
      <c r="H906" s="500"/>
      <c r="I906" s="499"/>
      <c r="J906" s="499"/>
      <c r="K906" s="500"/>
    </row>
    <row r="907" spans="2:11" s="493" customFormat="1" ht="14.25">
      <c r="B907" s="494"/>
      <c r="C907" s="499"/>
      <c r="D907" s="499"/>
      <c r="E907" s="500"/>
      <c r="F907" s="499"/>
      <c r="G907" s="499"/>
      <c r="H907" s="500"/>
      <c r="I907" s="499"/>
      <c r="J907" s="499"/>
      <c r="K907" s="500"/>
    </row>
    <row r="908" spans="2:11" s="493" customFormat="1" ht="14.25">
      <c r="B908" s="494"/>
      <c r="C908" s="499"/>
      <c r="D908" s="499"/>
      <c r="E908" s="500"/>
      <c r="F908" s="499"/>
      <c r="G908" s="499"/>
      <c r="H908" s="500"/>
      <c r="I908" s="499"/>
      <c r="J908" s="499"/>
      <c r="K908" s="500"/>
    </row>
    <row r="909" spans="2:11" s="493" customFormat="1" ht="14.25">
      <c r="B909" s="494"/>
      <c r="C909" s="499"/>
      <c r="D909" s="499"/>
      <c r="E909" s="500"/>
      <c r="F909" s="499"/>
      <c r="G909" s="499"/>
      <c r="H909" s="500"/>
      <c r="I909" s="499"/>
      <c r="J909" s="499"/>
      <c r="K909" s="500"/>
    </row>
    <row r="910" spans="2:11" s="493" customFormat="1" ht="14.25">
      <c r="B910" s="494"/>
      <c r="C910" s="499"/>
      <c r="D910" s="499"/>
      <c r="E910" s="500"/>
      <c r="F910" s="499"/>
      <c r="G910" s="499"/>
      <c r="H910" s="500"/>
      <c r="I910" s="499"/>
      <c r="J910" s="499"/>
      <c r="K910" s="500"/>
    </row>
    <row r="911" spans="2:11" s="493" customFormat="1" ht="14.25">
      <c r="B911" s="494"/>
      <c r="C911" s="499"/>
      <c r="D911" s="499"/>
      <c r="E911" s="500"/>
      <c r="F911" s="499"/>
      <c r="G911" s="499"/>
      <c r="H911" s="500"/>
      <c r="I911" s="499"/>
      <c r="J911" s="499"/>
      <c r="K911" s="500"/>
    </row>
    <row r="912" spans="2:11" s="493" customFormat="1" ht="14.25">
      <c r="B912" s="494"/>
      <c r="C912" s="499"/>
      <c r="D912" s="499"/>
      <c r="E912" s="500"/>
      <c r="F912" s="499"/>
      <c r="G912" s="499"/>
      <c r="H912" s="500"/>
      <c r="I912" s="499"/>
      <c r="J912" s="499"/>
      <c r="K912" s="500"/>
    </row>
    <row r="913" spans="2:11" s="493" customFormat="1" ht="14.25">
      <c r="B913" s="494"/>
      <c r="C913" s="499"/>
      <c r="D913" s="499"/>
      <c r="E913" s="500"/>
      <c r="F913" s="499"/>
      <c r="G913" s="499"/>
      <c r="H913" s="500"/>
      <c r="I913" s="499"/>
      <c r="J913" s="499"/>
      <c r="K913" s="500"/>
    </row>
    <row r="914" spans="2:11" s="493" customFormat="1" ht="14.25">
      <c r="B914" s="494"/>
      <c r="C914" s="499"/>
      <c r="D914" s="499"/>
      <c r="E914" s="500"/>
      <c r="F914" s="499"/>
      <c r="G914" s="499"/>
      <c r="H914" s="500"/>
      <c r="I914" s="499"/>
      <c r="J914" s="499"/>
      <c r="K914" s="500"/>
    </row>
    <row r="915" spans="2:11" s="493" customFormat="1" ht="14.25">
      <c r="B915" s="494"/>
      <c r="C915" s="499"/>
      <c r="D915" s="499"/>
      <c r="E915" s="500"/>
      <c r="F915" s="499"/>
      <c r="G915" s="499"/>
      <c r="H915" s="500"/>
      <c r="I915" s="499"/>
      <c r="J915" s="499"/>
      <c r="K915" s="500"/>
    </row>
    <row r="916" spans="2:11" s="493" customFormat="1" ht="14.25">
      <c r="B916" s="494"/>
      <c r="C916" s="499"/>
      <c r="D916" s="499"/>
      <c r="E916" s="500"/>
      <c r="F916" s="499"/>
      <c r="G916" s="499"/>
      <c r="H916" s="500"/>
      <c r="I916" s="499"/>
      <c r="J916" s="499"/>
      <c r="K916" s="500"/>
    </row>
    <row r="917" spans="2:11" s="493" customFormat="1" ht="14.25">
      <c r="B917" s="494"/>
      <c r="C917" s="499"/>
      <c r="D917" s="499"/>
      <c r="E917" s="500"/>
      <c r="F917" s="499"/>
      <c r="G917" s="499"/>
      <c r="H917" s="500"/>
      <c r="I917" s="499"/>
      <c r="J917" s="499"/>
      <c r="K917" s="500"/>
    </row>
    <row r="918" spans="2:11" s="493" customFormat="1" ht="14.25">
      <c r="B918" s="494"/>
      <c r="C918" s="499"/>
      <c r="D918" s="499"/>
      <c r="E918" s="500"/>
      <c r="F918" s="499"/>
      <c r="G918" s="499"/>
      <c r="H918" s="500"/>
      <c r="I918" s="499"/>
      <c r="J918" s="499"/>
      <c r="K918" s="500"/>
    </row>
    <row r="919" spans="2:11" s="493" customFormat="1" ht="14.25">
      <c r="B919" s="494"/>
      <c r="C919" s="499"/>
      <c r="D919" s="499"/>
      <c r="E919" s="500"/>
      <c r="F919" s="499"/>
      <c r="G919" s="499"/>
      <c r="H919" s="500"/>
      <c r="I919" s="499"/>
      <c r="J919" s="499"/>
      <c r="K919" s="500"/>
    </row>
    <row r="920" spans="2:11" s="493" customFormat="1" ht="14.25">
      <c r="B920" s="494"/>
      <c r="C920" s="499"/>
      <c r="D920" s="499"/>
      <c r="E920" s="500"/>
      <c r="F920" s="499"/>
      <c r="G920" s="499"/>
      <c r="H920" s="500"/>
      <c r="I920" s="499"/>
      <c r="J920" s="499"/>
      <c r="K920" s="500"/>
    </row>
    <row r="921" spans="2:11" s="493" customFormat="1" ht="14.25">
      <c r="B921" s="494"/>
      <c r="C921" s="499"/>
      <c r="D921" s="499"/>
      <c r="E921" s="500"/>
      <c r="F921" s="499"/>
      <c r="G921" s="499"/>
      <c r="H921" s="500"/>
      <c r="I921" s="499"/>
      <c r="J921" s="499"/>
      <c r="K921" s="500"/>
    </row>
    <row r="922" spans="2:11" s="493" customFormat="1" ht="14.25">
      <c r="B922" s="494"/>
      <c r="C922" s="499"/>
      <c r="D922" s="499"/>
      <c r="E922" s="500"/>
      <c r="F922" s="499"/>
      <c r="G922" s="499"/>
      <c r="H922" s="500"/>
      <c r="I922" s="499"/>
      <c r="J922" s="499"/>
      <c r="K922" s="500"/>
    </row>
    <row r="923" spans="2:11" s="493" customFormat="1" ht="14.25">
      <c r="B923" s="494"/>
      <c r="C923" s="499"/>
      <c r="D923" s="499"/>
      <c r="E923" s="500"/>
      <c r="F923" s="499"/>
      <c r="G923" s="499"/>
      <c r="H923" s="500"/>
      <c r="I923" s="499"/>
      <c r="J923" s="499"/>
      <c r="K923" s="500"/>
    </row>
    <row r="924" spans="2:11" s="493" customFormat="1" ht="14.25">
      <c r="B924" s="494"/>
      <c r="C924" s="499"/>
      <c r="D924" s="499"/>
      <c r="E924" s="500"/>
      <c r="F924" s="499"/>
      <c r="G924" s="499"/>
      <c r="H924" s="500"/>
      <c r="I924" s="499"/>
      <c r="J924" s="499"/>
      <c r="K924" s="500"/>
    </row>
    <row r="925" spans="2:11" s="493" customFormat="1" ht="14.25">
      <c r="B925" s="494"/>
      <c r="C925" s="499"/>
      <c r="D925" s="499"/>
      <c r="E925" s="500"/>
      <c r="F925" s="499"/>
      <c r="G925" s="499"/>
      <c r="H925" s="500"/>
      <c r="I925" s="499"/>
      <c r="J925" s="499"/>
      <c r="K925" s="500"/>
    </row>
    <row r="926" spans="2:11" s="493" customFormat="1" ht="14.25">
      <c r="B926" s="494"/>
      <c r="C926" s="499"/>
      <c r="D926" s="499"/>
      <c r="E926" s="500"/>
      <c r="F926" s="499"/>
      <c r="G926" s="499"/>
      <c r="H926" s="500"/>
      <c r="I926" s="499"/>
      <c r="J926" s="499"/>
      <c r="K926" s="500"/>
    </row>
    <row r="927" spans="2:11" s="493" customFormat="1" ht="14.25">
      <c r="B927" s="494"/>
      <c r="C927" s="499"/>
      <c r="D927" s="499"/>
      <c r="E927" s="500"/>
      <c r="F927" s="499"/>
      <c r="G927" s="499"/>
      <c r="H927" s="500"/>
      <c r="I927" s="499"/>
      <c r="J927" s="499"/>
      <c r="K927" s="500"/>
    </row>
    <row r="928" spans="2:11" s="493" customFormat="1" ht="14.25">
      <c r="B928" s="494"/>
      <c r="C928" s="499"/>
      <c r="D928" s="499"/>
      <c r="E928" s="500"/>
      <c r="F928" s="499"/>
      <c r="G928" s="499"/>
      <c r="H928" s="500"/>
      <c r="I928" s="499"/>
      <c r="J928" s="499"/>
      <c r="K928" s="500"/>
    </row>
    <row r="929" spans="2:11" s="493" customFormat="1" ht="14.25">
      <c r="B929" s="494"/>
      <c r="C929" s="499"/>
      <c r="D929" s="499"/>
      <c r="E929" s="500"/>
      <c r="F929" s="499"/>
      <c r="G929" s="499"/>
      <c r="H929" s="500"/>
      <c r="I929" s="499"/>
      <c r="J929" s="499"/>
      <c r="K929" s="500"/>
    </row>
    <row r="930" spans="2:11" s="493" customFormat="1" ht="14.25">
      <c r="B930" s="494"/>
      <c r="C930" s="499"/>
      <c r="D930" s="499"/>
      <c r="E930" s="500"/>
      <c r="F930" s="499"/>
      <c r="G930" s="499"/>
      <c r="H930" s="500"/>
      <c r="I930" s="499"/>
      <c r="J930" s="499"/>
      <c r="K930" s="500"/>
    </row>
    <row r="931" spans="2:11" s="493" customFormat="1" ht="14.25">
      <c r="B931" s="494"/>
      <c r="C931" s="499"/>
      <c r="D931" s="499"/>
      <c r="E931" s="500"/>
      <c r="F931" s="499"/>
      <c r="G931" s="499"/>
      <c r="H931" s="500"/>
      <c r="I931" s="499"/>
      <c r="J931" s="499"/>
      <c r="K931" s="500"/>
    </row>
    <row r="932" spans="2:11" s="493" customFormat="1" ht="14.25">
      <c r="B932" s="494"/>
      <c r="C932" s="499"/>
      <c r="D932" s="499"/>
      <c r="E932" s="500"/>
      <c r="F932" s="499"/>
      <c r="G932" s="499"/>
      <c r="H932" s="500"/>
      <c r="I932" s="499"/>
      <c r="J932" s="499"/>
      <c r="K932" s="500"/>
    </row>
    <row r="933" spans="2:11" s="493" customFormat="1" ht="14.25">
      <c r="B933" s="494"/>
      <c r="C933" s="499"/>
      <c r="D933" s="499"/>
      <c r="E933" s="500"/>
      <c r="F933" s="499"/>
      <c r="G933" s="499"/>
      <c r="H933" s="500"/>
      <c r="I933" s="499"/>
      <c r="J933" s="499"/>
      <c r="K933" s="500"/>
    </row>
    <row r="934" spans="2:11" s="493" customFormat="1" ht="14.25">
      <c r="B934" s="494"/>
      <c r="C934" s="499"/>
      <c r="D934" s="499"/>
      <c r="E934" s="500"/>
      <c r="F934" s="499"/>
      <c r="G934" s="499"/>
      <c r="H934" s="500"/>
      <c r="I934" s="499"/>
      <c r="J934" s="499"/>
      <c r="K934" s="500"/>
    </row>
    <row r="935" spans="2:11" s="493" customFormat="1" ht="14.25">
      <c r="B935" s="494"/>
      <c r="C935" s="499"/>
      <c r="D935" s="499"/>
      <c r="E935" s="500"/>
      <c r="F935" s="499"/>
      <c r="G935" s="499"/>
      <c r="H935" s="500"/>
      <c r="I935" s="499"/>
      <c r="J935" s="499"/>
      <c r="K935" s="500"/>
    </row>
    <row r="936" spans="2:11" s="493" customFormat="1" ht="14.25">
      <c r="B936" s="494"/>
      <c r="C936" s="499"/>
      <c r="D936" s="499"/>
      <c r="E936" s="500"/>
      <c r="F936" s="499"/>
      <c r="G936" s="499"/>
      <c r="H936" s="500"/>
      <c r="I936" s="499"/>
      <c r="J936" s="499"/>
      <c r="K936" s="500"/>
    </row>
    <row r="937" spans="2:11" s="493" customFormat="1" ht="14.25">
      <c r="B937" s="494"/>
      <c r="C937" s="499"/>
      <c r="D937" s="499"/>
      <c r="E937" s="500"/>
      <c r="F937" s="499"/>
      <c r="G937" s="499"/>
      <c r="H937" s="500"/>
      <c r="I937" s="499"/>
      <c r="J937" s="499"/>
      <c r="K937" s="500"/>
    </row>
    <row r="938" spans="2:11" s="493" customFormat="1" ht="14.25">
      <c r="B938" s="494"/>
      <c r="C938" s="499"/>
      <c r="D938" s="499"/>
      <c r="E938" s="500"/>
      <c r="F938" s="499"/>
      <c r="G938" s="499"/>
      <c r="H938" s="500"/>
      <c r="I938" s="499"/>
      <c r="J938" s="499"/>
      <c r="K938" s="500"/>
    </row>
    <row r="939" spans="2:11" s="493" customFormat="1" ht="14.25">
      <c r="B939" s="494"/>
      <c r="C939" s="499"/>
      <c r="D939" s="499"/>
      <c r="E939" s="500"/>
      <c r="F939" s="499"/>
      <c r="G939" s="499"/>
      <c r="H939" s="500"/>
      <c r="I939" s="499"/>
      <c r="J939" s="499"/>
      <c r="K939" s="500"/>
    </row>
    <row r="940" spans="2:11" s="493" customFormat="1" ht="14.25">
      <c r="B940" s="494"/>
      <c r="C940" s="499"/>
      <c r="D940" s="499"/>
      <c r="E940" s="500"/>
      <c r="F940" s="499"/>
      <c r="G940" s="499"/>
      <c r="H940" s="500"/>
      <c r="I940" s="499"/>
      <c r="J940" s="499"/>
      <c r="K940" s="500"/>
    </row>
    <row r="941" spans="2:11" s="493" customFormat="1" ht="14.25">
      <c r="B941" s="494"/>
      <c r="C941" s="499"/>
      <c r="D941" s="499"/>
      <c r="E941" s="500"/>
      <c r="F941" s="499"/>
      <c r="G941" s="499"/>
      <c r="H941" s="500"/>
      <c r="I941" s="499"/>
      <c r="J941" s="499"/>
      <c r="K941" s="500"/>
    </row>
    <row r="942" spans="2:11" s="493" customFormat="1" ht="14.25">
      <c r="B942" s="494"/>
      <c r="C942" s="499"/>
      <c r="D942" s="499"/>
      <c r="E942" s="500"/>
      <c r="F942" s="499"/>
      <c r="G942" s="499"/>
      <c r="H942" s="500"/>
      <c r="I942" s="499"/>
      <c r="J942" s="499"/>
      <c r="K942" s="500"/>
    </row>
    <row r="943" spans="2:11" s="493" customFormat="1" ht="14.25">
      <c r="B943" s="494"/>
      <c r="C943" s="499"/>
      <c r="D943" s="499"/>
      <c r="E943" s="500"/>
      <c r="F943" s="499"/>
      <c r="G943" s="499"/>
      <c r="H943" s="500"/>
      <c r="I943" s="499"/>
      <c r="J943" s="499"/>
      <c r="K943" s="500"/>
    </row>
    <row r="944" spans="2:11" s="493" customFormat="1" ht="14.25">
      <c r="B944" s="494"/>
      <c r="C944" s="499"/>
      <c r="D944" s="499"/>
      <c r="E944" s="500"/>
      <c r="F944" s="499"/>
      <c r="G944" s="499"/>
      <c r="H944" s="500"/>
      <c r="I944" s="499"/>
      <c r="J944" s="499"/>
      <c r="K944" s="500"/>
    </row>
    <row r="945" spans="2:11" s="493" customFormat="1" ht="14.25">
      <c r="B945" s="494"/>
      <c r="C945" s="499"/>
      <c r="D945" s="499"/>
      <c r="E945" s="500"/>
      <c r="F945" s="499"/>
      <c r="G945" s="499"/>
      <c r="H945" s="500"/>
      <c r="I945" s="499"/>
      <c r="J945" s="499"/>
      <c r="K945" s="500"/>
    </row>
    <row r="946" spans="2:11" s="493" customFormat="1" ht="14.25">
      <c r="B946" s="494"/>
      <c r="C946" s="499"/>
      <c r="D946" s="499"/>
      <c r="E946" s="500"/>
      <c r="F946" s="499"/>
      <c r="G946" s="499"/>
      <c r="H946" s="500"/>
      <c r="I946" s="499"/>
      <c r="J946" s="499"/>
      <c r="K946" s="500"/>
    </row>
    <row r="947" spans="2:11" s="493" customFormat="1" ht="14.25">
      <c r="B947" s="494"/>
      <c r="C947" s="499"/>
      <c r="D947" s="499"/>
      <c r="E947" s="500"/>
      <c r="F947" s="499"/>
      <c r="G947" s="499"/>
      <c r="H947" s="500"/>
      <c r="I947" s="499"/>
      <c r="J947" s="499"/>
      <c r="K947" s="500"/>
    </row>
    <row r="948" spans="2:11" s="493" customFormat="1" ht="14.25">
      <c r="B948" s="494"/>
      <c r="C948" s="499"/>
      <c r="D948" s="499"/>
      <c r="E948" s="500"/>
      <c r="F948" s="499"/>
      <c r="G948" s="499"/>
      <c r="H948" s="500"/>
      <c r="I948" s="499"/>
      <c r="J948" s="499"/>
      <c r="K948" s="500"/>
    </row>
    <row r="949" spans="2:11" s="493" customFormat="1" ht="14.25">
      <c r="B949" s="494"/>
      <c r="C949" s="499"/>
      <c r="D949" s="499"/>
      <c r="E949" s="500"/>
      <c r="F949" s="499"/>
      <c r="G949" s="499"/>
      <c r="H949" s="500"/>
      <c r="I949" s="499"/>
      <c r="J949" s="499"/>
      <c r="K949" s="500"/>
    </row>
    <row r="950" spans="2:11" s="493" customFormat="1" ht="14.25">
      <c r="B950" s="494"/>
      <c r="C950" s="499"/>
      <c r="D950" s="499"/>
      <c r="E950" s="500"/>
      <c r="F950" s="499"/>
      <c r="G950" s="499"/>
      <c r="H950" s="500"/>
      <c r="I950" s="499"/>
      <c r="J950" s="499"/>
      <c r="K950" s="500"/>
    </row>
    <row r="951" spans="2:11" s="493" customFormat="1" ht="14.25">
      <c r="B951" s="494"/>
      <c r="C951" s="499"/>
      <c r="D951" s="499"/>
      <c r="E951" s="500"/>
      <c r="F951" s="499"/>
      <c r="G951" s="499"/>
      <c r="H951" s="500"/>
      <c r="I951" s="499"/>
      <c r="J951" s="499"/>
      <c r="K951" s="500"/>
    </row>
    <row r="952" spans="2:11" s="493" customFormat="1" ht="14.25">
      <c r="B952" s="494"/>
      <c r="C952" s="499"/>
      <c r="D952" s="499"/>
      <c r="E952" s="500"/>
      <c r="F952" s="499"/>
      <c r="G952" s="499"/>
      <c r="H952" s="500"/>
      <c r="I952" s="499"/>
      <c r="J952" s="499"/>
      <c r="K952" s="500"/>
    </row>
    <row r="953" spans="2:11" s="493" customFormat="1" ht="14.25">
      <c r="B953" s="494"/>
      <c r="C953" s="499"/>
      <c r="D953" s="499"/>
      <c r="E953" s="500"/>
      <c r="F953" s="499"/>
      <c r="G953" s="499"/>
      <c r="H953" s="500"/>
      <c r="I953" s="499"/>
      <c r="J953" s="499"/>
      <c r="K953" s="500"/>
    </row>
    <row r="954" spans="2:11" s="493" customFormat="1" ht="14.25">
      <c r="B954" s="494"/>
      <c r="C954" s="499"/>
      <c r="D954" s="499"/>
      <c r="E954" s="500"/>
      <c r="F954" s="499"/>
      <c r="G954" s="499"/>
      <c r="H954" s="500"/>
      <c r="I954" s="499"/>
      <c r="J954" s="499"/>
      <c r="K954" s="500"/>
    </row>
    <row r="955" spans="2:11" s="493" customFormat="1" ht="14.25">
      <c r="B955" s="494"/>
      <c r="C955" s="499"/>
      <c r="D955" s="499"/>
      <c r="E955" s="500"/>
      <c r="F955" s="499"/>
      <c r="G955" s="499"/>
      <c r="H955" s="500"/>
      <c r="I955" s="499"/>
      <c r="J955" s="499"/>
      <c r="K955" s="500"/>
    </row>
    <row r="956" spans="2:11" s="493" customFormat="1" ht="14.25">
      <c r="B956" s="494"/>
      <c r="C956" s="499"/>
      <c r="D956" s="499"/>
      <c r="E956" s="500"/>
      <c r="F956" s="499"/>
      <c r="G956" s="499"/>
      <c r="H956" s="500"/>
      <c r="I956" s="499"/>
      <c r="J956" s="499"/>
      <c r="K956" s="500"/>
    </row>
    <row r="957" spans="2:11" s="493" customFormat="1" ht="14.25">
      <c r="B957" s="494"/>
      <c r="C957" s="499"/>
      <c r="D957" s="499"/>
      <c r="E957" s="500"/>
      <c r="F957" s="499"/>
      <c r="G957" s="499"/>
      <c r="H957" s="500"/>
      <c r="I957" s="499"/>
      <c r="J957" s="499"/>
      <c r="K957" s="500"/>
    </row>
    <row r="958" spans="2:11" s="493" customFormat="1" ht="14.25">
      <c r="B958" s="494"/>
      <c r="C958" s="499"/>
      <c r="D958" s="499"/>
      <c r="E958" s="500"/>
      <c r="F958" s="499"/>
      <c r="G958" s="499"/>
      <c r="H958" s="500"/>
      <c r="I958" s="499"/>
      <c r="J958" s="499"/>
      <c r="K958" s="500"/>
    </row>
    <row r="959" spans="2:11" s="493" customFormat="1" ht="14.25">
      <c r="B959" s="494"/>
      <c r="C959" s="499"/>
      <c r="D959" s="499"/>
      <c r="E959" s="500"/>
      <c r="F959" s="499"/>
      <c r="G959" s="499"/>
      <c r="H959" s="500"/>
      <c r="I959" s="499"/>
      <c r="J959" s="499"/>
      <c r="K959" s="500"/>
    </row>
    <row r="960" spans="2:11" s="493" customFormat="1" ht="14.25">
      <c r="B960" s="494"/>
      <c r="C960" s="499"/>
      <c r="D960" s="499"/>
      <c r="E960" s="500"/>
      <c r="F960" s="499"/>
      <c r="G960" s="499"/>
      <c r="H960" s="500"/>
      <c r="I960" s="499"/>
      <c r="J960" s="499"/>
      <c r="K960" s="500"/>
    </row>
    <row r="961" spans="2:11" s="493" customFormat="1" ht="14.25">
      <c r="B961" s="494"/>
      <c r="C961" s="499"/>
      <c r="D961" s="499"/>
      <c r="E961" s="500"/>
      <c r="F961" s="499"/>
      <c r="G961" s="499"/>
      <c r="H961" s="500"/>
      <c r="I961" s="499"/>
      <c r="J961" s="499"/>
      <c r="K961" s="500"/>
    </row>
    <row r="962" spans="2:11" s="493" customFormat="1" ht="14.25">
      <c r="B962" s="494"/>
      <c r="C962" s="499"/>
      <c r="D962" s="499"/>
      <c r="E962" s="500"/>
      <c r="F962" s="499"/>
      <c r="G962" s="499"/>
      <c r="H962" s="500"/>
      <c r="I962" s="499"/>
      <c r="J962" s="499"/>
      <c r="K962" s="500"/>
    </row>
    <row r="963" spans="2:11" s="493" customFormat="1" ht="14.25">
      <c r="B963" s="494"/>
      <c r="C963" s="499"/>
      <c r="D963" s="499"/>
      <c r="E963" s="500"/>
      <c r="F963" s="499"/>
      <c r="G963" s="499"/>
      <c r="H963" s="500"/>
      <c r="I963" s="499"/>
      <c r="J963" s="499"/>
      <c r="K963" s="500"/>
    </row>
    <row r="964" spans="2:11" s="493" customFormat="1" ht="14.25">
      <c r="B964" s="494"/>
      <c r="C964" s="499"/>
      <c r="D964" s="499"/>
      <c r="E964" s="500"/>
      <c r="F964" s="499"/>
      <c r="G964" s="499"/>
      <c r="H964" s="500"/>
      <c r="I964" s="499"/>
      <c r="J964" s="499"/>
      <c r="K964" s="500"/>
    </row>
    <row r="965" spans="2:11" s="493" customFormat="1" ht="14.25">
      <c r="B965" s="494"/>
      <c r="C965" s="499"/>
      <c r="D965" s="499"/>
      <c r="E965" s="500"/>
      <c r="F965" s="499"/>
      <c r="G965" s="499"/>
      <c r="H965" s="500"/>
      <c r="I965" s="499"/>
      <c r="J965" s="499"/>
      <c r="K965" s="500"/>
    </row>
    <row r="966" spans="2:11" s="493" customFormat="1" ht="14.25">
      <c r="B966" s="494"/>
      <c r="C966" s="499"/>
      <c r="D966" s="499"/>
      <c r="E966" s="500"/>
      <c r="F966" s="499"/>
      <c r="G966" s="499"/>
      <c r="H966" s="500"/>
      <c r="I966" s="499"/>
      <c r="J966" s="499"/>
      <c r="K966" s="500"/>
    </row>
    <row r="967" spans="2:11" s="493" customFormat="1" ht="14.25">
      <c r="B967" s="494"/>
      <c r="C967" s="499"/>
      <c r="D967" s="499"/>
      <c r="E967" s="500"/>
      <c r="F967" s="499"/>
      <c r="G967" s="499"/>
      <c r="H967" s="500"/>
      <c r="I967" s="499"/>
      <c r="J967" s="499"/>
      <c r="K967" s="500"/>
    </row>
    <row r="968" spans="2:11" s="493" customFormat="1" ht="14.25">
      <c r="B968" s="494"/>
      <c r="C968" s="499"/>
      <c r="D968" s="499"/>
      <c r="E968" s="500"/>
      <c r="F968" s="499"/>
      <c r="G968" s="499"/>
      <c r="H968" s="500"/>
      <c r="I968" s="499"/>
      <c r="J968" s="499"/>
      <c r="K968" s="500"/>
    </row>
    <row r="969" spans="2:11" s="493" customFormat="1" ht="14.25">
      <c r="B969" s="494"/>
      <c r="C969" s="499"/>
      <c r="D969" s="499"/>
      <c r="E969" s="500"/>
      <c r="F969" s="499"/>
      <c r="G969" s="499"/>
      <c r="H969" s="500"/>
      <c r="I969" s="499"/>
      <c r="J969" s="499"/>
      <c r="K969" s="500"/>
    </row>
    <row r="970" spans="2:11" s="493" customFormat="1" ht="14.25">
      <c r="B970" s="494"/>
      <c r="C970" s="499"/>
      <c r="D970" s="499"/>
      <c r="E970" s="500"/>
      <c r="F970" s="499"/>
      <c r="G970" s="499"/>
      <c r="H970" s="500"/>
      <c r="I970" s="499"/>
      <c r="J970" s="499"/>
      <c r="K970" s="500"/>
    </row>
    <row r="971" spans="2:11" s="493" customFormat="1" ht="14.25">
      <c r="B971" s="494"/>
      <c r="C971" s="499"/>
      <c r="D971" s="499"/>
      <c r="E971" s="500"/>
      <c r="F971" s="499"/>
      <c r="G971" s="499"/>
      <c r="H971" s="500"/>
      <c r="I971" s="499"/>
      <c r="J971" s="499"/>
      <c r="K971" s="500"/>
    </row>
    <row r="972" spans="2:11" s="493" customFormat="1" ht="14.25">
      <c r="B972" s="494"/>
      <c r="C972" s="499"/>
      <c r="D972" s="499"/>
      <c r="E972" s="500"/>
      <c r="F972" s="499"/>
      <c r="G972" s="499"/>
      <c r="H972" s="500"/>
      <c r="I972" s="499"/>
      <c r="J972" s="499"/>
      <c r="K972" s="500"/>
    </row>
    <row r="973" spans="2:11" s="493" customFormat="1" ht="14.25">
      <c r="B973" s="494"/>
      <c r="C973" s="499"/>
      <c r="D973" s="499"/>
      <c r="E973" s="500"/>
      <c r="F973" s="499"/>
      <c r="G973" s="499"/>
      <c r="H973" s="500"/>
      <c r="I973" s="499"/>
      <c r="J973" s="499"/>
      <c r="K973" s="500"/>
    </row>
    <row r="974" spans="2:11" s="493" customFormat="1" ht="14.25">
      <c r="B974" s="494"/>
      <c r="C974" s="499"/>
      <c r="D974" s="499"/>
      <c r="E974" s="500"/>
      <c r="F974" s="499"/>
      <c r="G974" s="499"/>
      <c r="H974" s="500"/>
      <c r="I974" s="499"/>
      <c r="J974" s="499"/>
      <c r="K974" s="500"/>
    </row>
    <row r="975" spans="2:11" s="493" customFormat="1" ht="14.25">
      <c r="B975" s="494"/>
      <c r="C975" s="499"/>
      <c r="D975" s="499"/>
      <c r="E975" s="500"/>
      <c r="F975" s="499"/>
      <c r="G975" s="499"/>
      <c r="H975" s="500"/>
      <c r="I975" s="499"/>
      <c r="J975" s="499"/>
      <c r="K975" s="500"/>
    </row>
    <row r="976" spans="2:11" s="493" customFormat="1" ht="14.25">
      <c r="B976" s="494"/>
      <c r="C976" s="499"/>
      <c r="D976" s="499"/>
      <c r="E976" s="500"/>
      <c r="F976" s="499"/>
      <c r="G976" s="499"/>
      <c r="H976" s="500"/>
      <c r="I976" s="499"/>
      <c r="J976" s="499"/>
      <c r="K976" s="500"/>
    </row>
    <row r="977" spans="2:11" s="493" customFormat="1" ht="14.25">
      <c r="B977" s="494"/>
      <c r="C977" s="499"/>
      <c r="D977" s="499"/>
      <c r="E977" s="500"/>
      <c r="F977" s="499"/>
      <c r="G977" s="499"/>
      <c r="H977" s="500"/>
      <c r="I977" s="499"/>
      <c r="J977" s="499"/>
      <c r="K977" s="500"/>
    </row>
    <row r="978" spans="2:11" s="493" customFormat="1" ht="14.25">
      <c r="B978" s="494"/>
      <c r="C978" s="499"/>
      <c r="D978" s="499"/>
      <c r="E978" s="500"/>
      <c r="F978" s="499"/>
      <c r="G978" s="499"/>
      <c r="H978" s="500"/>
      <c r="I978" s="499"/>
      <c r="J978" s="499"/>
      <c r="K978" s="500"/>
    </row>
    <row r="979" spans="2:11" s="493" customFormat="1" ht="14.25">
      <c r="B979" s="494"/>
      <c r="C979" s="499"/>
      <c r="D979" s="499"/>
      <c r="E979" s="500"/>
      <c r="F979" s="499"/>
      <c r="G979" s="499"/>
      <c r="H979" s="500"/>
      <c r="I979" s="499"/>
      <c r="J979" s="499"/>
      <c r="K979" s="500"/>
    </row>
    <row r="980" spans="2:11" s="493" customFormat="1" ht="14.25">
      <c r="B980" s="494"/>
      <c r="C980" s="499"/>
      <c r="D980" s="499"/>
      <c r="E980" s="500"/>
      <c r="F980" s="499"/>
      <c r="G980" s="499"/>
      <c r="H980" s="500"/>
      <c r="I980" s="499"/>
      <c r="J980" s="499"/>
      <c r="K980" s="500"/>
    </row>
    <row r="981" spans="2:11" s="493" customFormat="1" ht="14.25">
      <c r="B981" s="494"/>
      <c r="C981" s="499"/>
      <c r="D981" s="499"/>
      <c r="E981" s="500"/>
      <c r="F981" s="499"/>
      <c r="G981" s="499"/>
      <c r="H981" s="500"/>
      <c r="I981" s="499"/>
      <c r="J981" s="499"/>
      <c r="K981" s="500"/>
    </row>
    <row r="982" spans="2:11" s="493" customFormat="1" ht="14.25">
      <c r="B982" s="494"/>
      <c r="C982" s="499"/>
      <c r="D982" s="499"/>
      <c r="E982" s="500"/>
      <c r="F982" s="499"/>
      <c r="G982" s="499"/>
      <c r="H982" s="500"/>
      <c r="I982" s="499"/>
      <c r="J982" s="499"/>
      <c r="K982" s="500"/>
    </row>
    <row r="983" spans="2:11" s="493" customFormat="1" ht="14.25">
      <c r="B983" s="494"/>
      <c r="C983" s="499"/>
      <c r="D983" s="499"/>
      <c r="E983" s="500"/>
      <c r="F983" s="499"/>
      <c r="G983" s="499"/>
      <c r="H983" s="500"/>
      <c r="I983" s="499"/>
      <c r="J983" s="499"/>
      <c r="K983" s="500"/>
    </row>
    <row r="984" spans="2:11" s="493" customFormat="1" ht="14.25">
      <c r="B984" s="494"/>
      <c r="C984" s="499"/>
      <c r="D984" s="499"/>
      <c r="E984" s="500"/>
      <c r="F984" s="499"/>
      <c r="G984" s="499"/>
      <c r="H984" s="500"/>
      <c r="I984" s="499"/>
      <c r="J984" s="499"/>
      <c r="K984" s="500"/>
    </row>
    <row r="985" spans="2:11" s="493" customFormat="1" ht="14.25">
      <c r="B985" s="494"/>
      <c r="C985" s="499"/>
      <c r="D985" s="499"/>
      <c r="E985" s="500"/>
      <c r="F985" s="499"/>
      <c r="G985" s="499"/>
      <c r="H985" s="500"/>
      <c r="I985" s="499"/>
      <c r="J985" s="499"/>
      <c r="K985" s="500"/>
    </row>
    <row r="986" spans="2:11" s="493" customFormat="1" ht="14.25">
      <c r="B986" s="494"/>
      <c r="C986" s="499"/>
      <c r="D986" s="499"/>
      <c r="E986" s="500"/>
      <c r="F986" s="499"/>
      <c r="G986" s="499"/>
      <c r="H986" s="500"/>
      <c r="I986" s="499"/>
      <c r="J986" s="499"/>
      <c r="K986" s="500"/>
    </row>
    <row r="987" spans="2:11" s="493" customFormat="1" ht="14.25">
      <c r="B987" s="494"/>
      <c r="C987" s="499"/>
      <c r="D987" s="499"/>
      <c r="E987" s="500"/>
      <c r="F987" s="499"/>
      <c r="G987" s="499"/>
      <c r="H987" s="500"/>
      <c r="I987" s="499"/>
      <c r="J987" s="499"/>
      <c r="K987" s="500"/>
    </row>
    <row r="988" spans="2:11" s="493" customFormat="1" ht="14.25">
      <c r="B988" s="494"/>
      <c r="C988" s="499"/>
      <c r="D988" s="499"/>
      <c r="E988" s="500"/>
      <c r="F988" s="499"/>
      <c r="G988" s="499"/>
      <c r="H988" s="500"/>
      <c r="I988" s="499"/>
      <c r="J988" s="499"/>
      <c r="K988" s="500"/>
    </row>
    <row r="989" spans="2:11" s="493" customFormat="1" ht="14.25">
      <c r="B989" s="494"/>
      <c r="C989" s="499"/>
      <c r="D989" s="499"/>
      <c r="E989" s="500"/>
      <c r="F989" s="499"/>
      <c r="G989" s="499"/>
      <c r="H989" s="500"/>
      <c r="I989" s="499"/>
      <c r="J989" s="499"/>
      <c r="K989" s="500"/>
    </row>
    <row r="990" spans="2:11" s="493" customFormat="1" ht="14.25">
      <c r="B990" s="494"/>
      <c r="C990" s="499"/>
      <c r="D990" s="499"/>
      <c r="E990" s="500"/>
      <c r="F990" s="499"/>
      <c r="G990" s="499"/>
      <c r="H990" s="500"/>
      <c r="I990" s="499"/>
      <c r="J990" s="499"/>
      <c r="K990" s="500"/>
    </row>
    <row r="991" spans="2:11" s="493" customFormat="1" ht="14.25">
      <c r="B991" s="494"/>
      <c r="C991" s="499"/>
      <c r="D991" s="499"/>
      <c r="E991" s="500"/>
      <c r="F991" s="499"/>
      <c r="G991" s="499"/>
      <c r="H991" s="500"/>
      <c r="I991" s="499"/>
      <c r="J991" s="499"/>
      <c r="K991" s="500"/>
    </row>
    <row r="992" spans="2:11" s="493" customFormat="1" ht="14.25">
      <c r="B992" s="494"/>
      <c r="C992" s="499"/>
      <c r="D992" s="499"/>
      <c r="E992" s="500"/>
      <c r="F992" s="499"/>
      <c r="G992" s="499"/>
      <c r="H992" s="500"/>
      <c r="I992" s="499"/>
      <c r="J992" s="499"/>
      <c r="K992" s="500"/>
    </row>
    <row r="993" spans="2:11" s="493" customFormat="1" ht="14.25">
      <c r="B993" s="494"/>
      <c r="C993" s="499"/>
      <c r="D993" s="499"/>
      <c r="E993" s="500"/>
      <c r="F993" s="499"/>
      <c r="G993" s="499"/>
      <c r="H993" s="500"/>
      <c r="I993" s="499"/>
      <c r="J993" s="499"/>
      <c r="K993" s="500"/>
    </row>
    <row r="994" spans="2:11" s="493" customFormat="1" ht="14.25">
      <c r="B994" s="494"/>
      <c r="C994" s="499"/>
      <c r="D994" s="499"/>
      <c r="E994" s="500"/>
      <c r="F994" s="499"/>
      <c r="G994" s="499"/>
      <c r="H994" s="500"/>
      <c r="I994" s="499"/>
      <c r="J994" s="499"/>
      <c r="K994" s="500"/>
    </row>
    <row r="995" spans="2:11" s="493" customFormat="1" ht="14.25">
      <c r="B995" s="494"/>
      <c r="C995" s="499"/>
      <c r="D995" s="499"/>
      <c r="E995" s="500"/>
      <c r="F995" s="499"/>
      <c r="G995" s="499"/>
      <c r="H995" s="500"/>
      <c r="I995" s="499"/>
      <c r="J995" s="499"/>
      <c r="K995" s="500"/>
    </row>
    <row r="996" spans="2:11" s="493" customFormat="1" ht="14.25">
      <c r="B996" s="494"/>
      <c r="C996" s="499"/>
      <c r="D996" s="499"/>
      <c r="E996" s="500"/>
      <c r="F996" s="499"/>
      <c r="G996" s="499"/>
      <c r="H996" s="500"/>
      <c r="I996" s="499"/>
      <c r="J996" s="499"/>
      <c r="K996" s="500"/>
    </row>
    <row r="997" spans="2:11" s="493" customFormat="1" ht="14.25">
      <c r="B997" s="494"/>
      <c r="C997" s="499"/>
      <c r="D997" s="499"/>
      <c r="E997" s="500"/>
      <c r="F997" s="499"/>
      <c r="G997" s="499"/>
      <c r="H997" s="500"/>
      <c r="I997" s="499"/>
      <c r="J997" s="499"/>
      <c r="K997" s="500"/>
    </row>
    <row r="998" spans="2:11" s="493" customFormat="1" ht="14.25">
      <c r="B998" s="494"/>
      <c r="C998" s="499"/>
      <c r="D998" s="499"/>
      <c r="E998" s="500"/>
      <c r="F998" s="499"/>
      <c r="G998" s="499"/>
      <c r="H998" s="500"/>
      <c r="I998" s="499"/>
      <c r="J998" s="499"/>
      <c r="K998" s="500"/>
    </row>
    <row r="999" spans="2:11" s="493" customFormat="1" ht="14.25">
      <c r="B999" s="494"/>
      <c r="C999" s="499"/>
      <c r="D999" s="499"/>
      <c r="E999" s="500"/>
      <c r="F999" s="499"/>
      <c r="G999" s="499"/>
      <c r="H999" s="500"/>
      <c r="I999" s="499"/>
      <c r="J999" s="499"/>
      <c r="K999" s="500"/>
    </row>
    <row r="1000" spans="2:11" s="493" customFormat="1" ht="14.25">
      <c r="B1000" s="494"/>
      <c r="C1000" s="499"/>
      <c r="D1000" s="499"/>
      <c r="E1000" s="500"/>
      <c r="F1000" s="499"/>
      <c r="G1000" s="499"/>
      <c r="H1000" s="500"/>
      <c r="I1000" s="499"/>
      <c r="J1000" s="499"/>
      <c r="K1000" s="500"/>
    </row>
    <row r="1001" spans="2:11" s="493" customFormat="1" ht="14.25">
      <c r="B1001" s="494"/>
      <c r="C1001" s="499"/>
      <c r="D1001" s="499"/>
      <c r="E1001" s="500"/>
      <c r="F1001" s="499"/>
      <c r="G1001" s="499"/>
      <c r="H1001" s="500"/>
      <c r="I1001" s="499"/>
      <c r="J1001" s="499"/>
      <c r="K1001" s="500"/>
    </row>
    <row r="1002" spans="2:11" s="493" customFormat="1" ht="14.25">
      <c r="B1002" s="494"/>
      <c r="C1002" s="499"/>
      <c r="D1002" s="499"/>
      <c r="E1002" s="500"/>
      <c r="F1002" s="499"/>
      <c r="G1002" s="499"/>
      <c r="H1002" s="500"/>
      <c r="I1002" s="499"/>
      <c r="J1002" s="499"/>
      <c r="K1002" s="500"/>
    </row>
    <row r="1003" spans="2:11" s="493" customFormat="1" ht="14.25">
      <c r="B1003" s="494"/>
      <c r="C1003" s="499"/>
      <c r="D1003" s="499"/>
      <c r="E1003" s="500"/>
      <c r="F1003" s="499"/>
      <c r="G1003" s="499"/>
      <c r="H1003" s="500"/>
      <c r="I1003" s="499"/>
      <c r="J1003" s="499"/>
      <c r="K1003" s="500"/>
    </row>
    <row r="1004" spans="2:11" s="493" customFormat="1" ht="14.25">
      <c r="B1004" s="494"/>
      <c r="C1004" s="499"/>
      <c r="D1004" s="499"/>
      <c r="E1004" s="500"/>
      <c r="F1004" s="499"/>
      <c r="G1004" s="499"/>
      <c r="H1004" s="500"/>
      <c r="I1004" s="499"/>
      <c r="J1004" s="499"/>
      <c r="K1004" s="500"/>
    </row>
    <row r="1005" spans="2:11" s="493" customFormat="1" ht="14.25">
      <c r="B1005" s="494"/>
      <c r="C1005" s="499"/>
      <c r="D1005" s="499"/>
      <c r="E1005" s="500"/>
      <c r="F1005" s="499"/>
      <c r="G1005" s="499"/>
      <c r="H1005" s="500"/>
      <c r="I1005" s="499"/>
      <c r="J1005" s="499"/>
      <c r="K1005" s="500"/>
    </row>
    <row r="1006" spans="2:11" s="493" customFormat="1" ht="14.25">
      <c r="B1006" s="494"/>
      <c r="C1006" s="499"/>
      <c r="D1006" s="499"/>
      <c r="E1006" s="500"/>
      <c r="F1006" s="499"/>
      <c r="G1006" s="499"/>
      <c r="H1006" s="500"/>
      <c r="I1006" s="499"/>
      <c r="J1006" s="499"/>
      <c r="K1006" s="500"/>
    </row>
    <row r="1007" spans="2:11" s="493" customFormat="1" ht="14.25">
      <c r="B1007" s="494"/>
      <c r="C1007" s="499"/>
      <c r="D1007" s="499"/>
      <c r="E1007" s="500"/>
      <c r="F1007" s="499"/>
      <c r="G1007" s="499"/>
      <c r="H1007" s="500"/>
      <c r="I1007" s="499"/>
      <c r="J1007" s="499"/>
      <c r="K1007" s="500"/>
    </row>
    <row r="1008" spans="2:11" s="493" customFormat="1" ht="14.25">
      <c r="B1008" s="494"/>
      <c r="C1008" s="499"/>
      <c r="D1008" s="499"/>
      <c r="E1008" s="500"/>
      <c r="F1008" s="499"/>
      <c r="G1008" s="499"/>
      <c r="H1008" s="500"/>
      <c r="I1008" s="499"/>
      <c r="J1008" s="499"/>
      <c r="K1008" s="500"/>
    </row>
    <row r="1009" spans="2:11" s="493" customFormat="1" ht="14.25">
      <c r="B1009" s="494"/>
      <c r="C1009" s="499"/>
      <c r="D1009" s="499"/>
      <c r="E1009" s="500"/>
      <c r="F1009" s="499"/>
      <c r="G1009" s="499"/>
      <c r="H1009" s="500"/>
      <c r="I1009" s="499"/>
      <c r="J1009" s="499"/>
      <c r="K1009" s="500"/>
    </row>
    <row r="1010" spans="2:11" s="493" customFormat="1" ht="14.25">
      <c r="B1010" s="494"/>
      <c r="C1010" s="499"/>
      <c r="D1010" s="499"/>
      <c r="E1010" s="500"/>
      <c r="F1010" s="499"/>
      <c r="G1010" s="499"/>
      <c r="H1010" s="500"/>
      <c r="I1010" s="499"/>
      <c r="J1010" s="499"/>
      <c r="K1010" s="500"/>
    </row>
    <row r="1011" spans="2:11" s="493" customFormat="1" ht="14.25">
      <c r="B1011" s="494"/>
      <c r="C1011" s="499"/>
      <c r="D1011" s="499"/>
      <c r="E1011" s="500"/>
      <c r="F1011" s="499"/>
      <c r="G1011" s="499"/>
      <c r="H1011" s="500"/>
      <c r="I1011" s="499"/>
      <c r="J1011" s="499"/>
      <c r="K1011" s="500"/>
    </row>
    <row r="1012" spans="2:11" s="493" customFormat="1" ht="14.25">
      <c r="B1012" s="494"/>
      <c r="C1012" s="499"/>
      <c r="D1012" s="499"/>
      <c r="E1012" s="500"/>
      <c r="F1012" s="499"/>
      <c r="G1012" s="499"/>
      <c r="H1012" s="500"/>
      <c r="I1012" s="499"/>
      <c r="J1012" s="499"/>
      <c r="K1012" s="500"/>
    </row>
    <row r="1013" spans="2:11" s="493" customFormat="1" ht="14.25">
      <c r="B1013" s="494"/>
      <c r="C1013" s="499"/>
      <c r="D1013" s="499"/>
      <c r="E1013" s="500"/>
      <c r="F1013" s="499"/>
      <c r="G1013" s="499"/>
      <c r="H1013" s="500"/>
      <c r="I1013" s="499"/>
      <c r="J1013" s="499"/>
      <c r="K1013" s="500"/>
    </row>
    <row r="1014" spans="2:11" s="493" customFormat="1" ht="14.25">
      <c r="B1014" s="494"/>
      <c r="C1014" s="499"/>
      <c r="D1014" s="499"/>
      <c r="E1014" s="500"/>
      <c r="F1014" s="499"/>
      <c r="G1014" s="499"/>
      <c r="H1014" s="500"/>
      <c r="I1014" s="499"/>
      <c r="J1014" s="499"/>
      <c r="K1014" s="500"/>
    </row>
    <row r="1015" spans="2:11" s="493" customFormat="1" ht="14.25">
      <c r="B1015" s="494"/>
      <c r="C1015" s="499"/>
      <c r="D1015" s="499"/>
      <c r="E1015" s="500"/>
      <c r="F1015" s="499"/>
      <c r="G1015" s="499"/>
      <c r="H1015" s="500"/>
      <c r="I1015" s="499"/>
      <c r="J1015" s="499"/>
      <c r="K1015" s="500"/>
    </row>
    <row r="1016" spans="2:11" s="493" customFormat="1" ht="14.25">
      <c r="B1016" s="494"/>
      <c r="C1016" s="499"/>
      <c r="D1016" s="499"/>
      <c r="E1016" s="500"/>
      <c r="F1016" s="499"/>
      <c r="G1016" s="499"/>
      <c r="H1016" s="500"/>
      <c r="I1016" s="499"/>
      <c r="J1016" s="499"/>
      <c r="K1016" s="500"/>
    </row>
    <row r="1017" spans="2:11" s="493" customFormat="1" ht="14.25">
      <c r="B1017" s="494"/>
      <c r="C1017" s="499"/>
      <c r="D1017" s="499"/>
      <c r="E1017" s="500"/>
      <c r="F1017" s="499"/>
      <c r="G1017" s="499"/>
      <c r="H1017" s="500"/>
      <c r="I1017" s="499"/>
      <c r="J1017" s="499"/>
      <c r="K1017" s="500"/>
    </row>
    <row r="1018" spans="2:11" s="493" customFormat="1" ht="14.25">
      <c r="B1018" s="494"/>
      <c r="C1018" s="499"/>
      <c r="D1018" s="499"/>
      <c r="E1018" s="500"/>
      <c r="F1018" s="499"/>
      <c r="G1018" s="499"/>
      <c r="H1018" s="500"/>
      <c r="I1018" s="499"/>
      <c r="J1018" s="499"/>
      <c r="K1018" s="500"/>
    </row>
    <row r="1019" spans="2:11" s="493" customFormat="1" ht="14.25">
      <c r="B1019" s="494"/>
      <c r="C1019" s="499"/>
      <c r="D1019" s="499"/>
      <c r="E1019" s="500"/>
      <c r="F1019" s="499"/>
      <c r="G1019" s="499"/>
      <c r="H1019" s="500"/>
      <c r="I1019" s="499"/>
      <c r="J1019" s="499"/>
      <c r="K1019" s="500"/>
    </row>
    <row r="1020" spans="2:11" s="493" customFormat="1" ht="14.25">
      <c r="B1020" s="494"/>
      <c r="C1020" s="499"/>
      <c r="D1020" s="499"/>
      <c r="E1020" s="500"/>
      <c r="F1020" s="499"/>
      <c r="G1020" s="499"/>
      <c r="H1020" s="500"/>
      <c r="I1020" s="499"/>
      <c r="J1020" s="499"/>
      <c r="K1020" s="500"/>
    </row>
    <row r="1021" spans="2:11" s="493" customFormat="1" ht="14.25">
      <c r="B1021" s="494"/>
      <c r="C1021" s="499"/>
      <c r="D1021" s="499"/>
      <c r="E1021" s="500"/>
      <c r="F1021" s="499"/>
      <c r="G1021" s="499"/>
      <c r="H1021" s="500"/>
      <c r="I1021" s="499"/>
      <c r="J1021" s="499"/>
      <c r="K1021" s="500"/>
    </row>
    <row r="1022" spans="2:11" s="493" customFormat="1" ht="14.25">
      <c r="B1022" s="494"/>
      <c r="C1022" s="499"/>
      <c r="D1022" s="499"/>
      <c r="E1022" s="500"/>
      <c r="F1022" s="499"/>
      <c r="G1022" s="499"/>
      <c r="H1022" s="500"/>
      <c r="I1022" s="499"/>
      <c r="J1022" s="499"/>
      <c r="K1022" s="500"/>
    </row>
    <row r="1023" spans="2:11" s="493" customFormat="1" ht="14.25">
      <c r="B1023" s="494"/>
      <c r="C1023" s="499"/>
      <c r="D1023" s="499"/>
      <c r="E1023" s="500"/>
      <c r="F1023" s="499"/>
      <c r="G1023" s="499"/>
      <c r="H1023" s="500"/>
      <c r="I1023" s="499"/>
      <c r="J1023" s="499"/>
      <c r="K1023" s="500"/>
    </row>
    <row r="1024" spans="2:11" s="493" customFormat="1" ht="14.25">
      <c r="B1024" s="494"/>
      <c r="C1024" s="499"/>
      <c r="D1024" s="499"/>
      <c r="E1024" s="500"/>
      <c r="F1024" s="499"/>
      <c r="G1024" s="499"/>
      <c r="H1024" s="500"/>
      <c r="I1024" s="499"/>
      <c r="J1024" s="499"/>
      <c r="K1024" s="500"/>
    </row>
    <row r="1025" spans="2:11" s="493" customFormat="1" ht="14.25">
      <c r="B1025" s="494"/>
      <c r="C1025" s="499"/>
      <c r="D1025" s="499"/>
      <c r="E1025" s="500"/>
      <c r="F1025" s="499"/>
      <c r="G1025" s="499"/>
      <c r="H1025" s="500"/>
      <c r="I1025" s="499"/>
      <c r="J1025" s="499"/>
      <c r="K1025" s="500"/>
    </row>
    <row r="1026" spans="2:11" s="493" customFormat="1" ht="14.25">
      <c r="B1026" s="494"/>
      <c r="C1026" s="499"/>
      <c r="D1026" s="499"/>
      <c r="E1026" s="500"/>
      <c r="F1026" s="499"/>
      <c r="G1026" s="499"/>
      <c r="H1026" s="500"/>
      <c r="I1026" s="499"/>
      <c r="J1026" s="499"/>
      <c r="K1026" s="500"/>
    </row>
    <row r="1027" spans="2:11" s="493" customFormat="1" ht="14.25">
      <c r="B1027" s="494"/>
      <c r="C1027" s="499"/>
      <c r="D1027" s="499"/>
      <c r="E1027" s="500"/>
      <c r="F1027" s="499"/>
      <c r="G1027" s="499"/>
      <c r="H1027" s="500"/>
      <c r="I1027" s="499"/>
      <c r="J1027" s="499"/>
      <c r="K1027" s="500"/>
    </row>
    <row r="1028" spans="2:11" s="493" customFormat="1" ht="14.25">
      <c r="B1028" s="494"/>
      <c r="C1028" s="499"/>
      <c r="D1028" s="499"/>
      <c r="E1028" s="500"/>
      <c r="F1028" s="499"/>
      <c r="G1028" s="499"/>
      <c r="H1028" s="500"/>
      <c r="I1028" s="499"/>
      <c r="J1028" s="499"/>
      <c r="K1028" s="500"/>
    </row>
    <row r="1029" spans="2:11" s="493" customFormat="1" ht="14.25">
      <c r="B1029" s="494"/>
      <c r="C1029" s="499"/>
      <c r="D1029" s="499"/>
      <c r="E1029" s="500"/>
      <c r="F1029" s="499"/>
      <c r="G1029" s="499"/>
      <c r="H1029" s="500"/>
      <c r="I1029" s="499"/>
      <c r="J1029" s="499"/>
      <c r="K1029" s="500"/>
    </row>
    <row r="1030" spans="2:11" s="493" customFormat="1" ht="14.25">
      <c r="B1030" s="494"/>
      <c r="C1030" s="499"/>
      <c r="D1030" s="499"/>
      <c r="E1030" s="500"/>
      <c r="F1030" s="499"/>
      <c r="G1030" s="499"/>
      <c r="H1030" s="500"/>
      <c r="I1030" s="499"/>
      <c r="J1030" s="499"/>
      <c r="K1030" s="500"/>
    </row>
    <row r="1031" spans="2:11" s="493" customFormat="1" ht="14.25">
      <c r="B1031" s="494"/>
      <c r="C1031" s="499"/>
      <c r="D1031" s="499"/>
      <c r="E1031" s="500"/>
      <c r="F1031" s="499"/>
      <c r="G1031" s="499"/>
      <c r="H1031" s="500"/>
      <c r="I1031" s="499"/>
      <c r="J1031" s="499"/>
      <c r="K1031" s="500"/>
    </row>
    <row r="1032" spans="2:11" s="493" customFormat="1" ht="14.25">
      <c r="B1032" s="494"/>
      <c r="C1032" s="499"/>
      <c r="D1032" s="499"/>
      <c r="E1032" s="500"/>
      <c r="F1032" s="499"/>
      <c r="G1032" s="499"/>
      <c r="H1032" s="500"/>
      <c r="I1032" s="499"/>
      <c r="J1032" s="499"/>
      <c r="K1032" s="500"/>
    </row>
    <row r="1033" spans="2:11" s="493" customFormat="1" ht="14.25">
      <c r="B1033" s="494"/>
      <c r="C1033" s="499"/>
      <c r="D1033" s="499"/>
      <c r="E1033" s="500"/>
      <c r="F1033" s="499"/>
      <c r="G1033" s="499"/>
      <c r="H1033" s="500"/>
      <c r="I1033" s="499"/>
      <c r="J1033" s="499"/>
      <c r="K1033" s="500"/>
    </row>
    <row r="1034" spans="2:11" s="493" customFormat="1" ht="14.25">
      <c r="B1034" s="494"/>
      <c r="C1034" s="499"/>
      <c r="D1034" s="499"/>
      <c r="E1034" s="500"/>
      <c r="F1034" s="499"/>
      <c r="G1034" s="499"/>
      <c r="H1034" s="500"/>
      <c r="I1034" s="499"/>
      <c r="J1034" s="499"/>
      <c r="K1034" s="500"/>
    </row>
    <row r="1035" spans="2:11" s="493" customFormat="1" ht="14.25">
      <c r="B1035" s="494"/>
      <c r="C1035" s="499"/>
      <c r="D1035" s="499"/>
      <c r="E1035" s="500"/>
      <c r="F1035" s="499"/>
      <c r="G1035" s="499"/>
      <c r="H1035" s="500"/>
      <c r="I1035" s="499"/>
      <c r="J1035" s="499"/>
      <c r="K1035" s="500"/>
    </row>
    <row r="1036" spans="2:11" s="493" customFormat="1" ht="14.25">
      <c r="B1036" s="494"/>
      <c r="C1036" s="499"/>
      <c r="D1036" s="499"/>
      <c r="E1036" s="500"/>
      <c r="F1036" s="499"/>
      <c r="G1036" s="499"/>
      <c r="H1036" s="500"/>
      <c r="I1036" s="499"/>
      <c r="J1036" s="499"/>
      <c r="K1036" s="500"/>
    </row>
    <row r="1037" spans="2:11" s="493" customFormat="1" ht="14.25">
      <c r="B1037" s="494"/>
      <c r="C1037" s="499"/>
      <c r="D1037" s="499"/>
      <c r="E1037" s="500"/>
      <c r="F1037" s="499"/>
      <c r="G1037" s="499"/>
      <c r="H1037" s="500"/>
      <c r="I1037" s="499"/>
      <c r="J1037" s="499"/>
      <c r="K1037" s="500"/>
    </row>
    <row r="1038" spans="2:11" s="493" customFormat="1" ht="14.25">
      <c r="B1038" s="494"/>
      <c r="C1038" s="499"/>
      <c r="D1038" s="499"/>
      <c r="E1038" s="500"/>
      <c r="F1038" s="499"/>
      <c r="G1038" s="499"/>
      <c r="H1038" s="500"/>
      <c r="I1038" s="499"/>
      <c r="J1038" s="499"/>
      <c r="K1038" s="500"/>
    </row>
    <row r="1039" spans="2:11" s="493" customFormat="1" ht="14.25">
      <c r="B1039" s="494"/>
      <c r="C1039" s="499"/>
      <c r="D1039" s="499"/>
      <c r="E1039" s="500"/>
      <c r="F1039" s="499"/>
      <c r="G1039" s="499"/>
      <c r="H1039" s="500"/>
      <c r="I1039" s="499"/>
      <c r="J1039" s="499"/>
      <c r="K1039" s="500"/>
    </row>
    <row r="1040" spans="2:11" s="493" customFormat="1" ht="14.25">
      <c r="B1040" s="494"/>
      <c r="C1040" s="499"/>
      <c r="D1040" s="499"/>
      <c r="E1040" s="500"/>
      <c r="F1040" s="499"/>
      <c r="G1040" s="499"/>
      <c r="H1040" s="500"/>
      <c r="I1040" s="499"/>
      <c r="J1040" s="499"/>
      <c r="K1040" s="500"/>
    </row>
    <row r="1041" spans="2:11" s="493" customFormat="1" ht="14.25">
      <c r="B1041" s="494"/>
      <c r="C1041" s="499"/>
      <c r="D1041" s="499"/>
      <c r="E1041" s="500"/>
      <c r="F1041" s="499"/>
      <c r="G1041" s="499"/>
      <c r="H1041" s="500"/>
      <c r="I1041" s="499"/>
      <c r="J1041" s="499"/>
      <c r="K1041" s="500"/>
    </row>
    <row r="1042" spans="2:11" s="493" customFormat="1" ht="14.25">
      <c r="B1042" s="494"/>
      <c r="C1042" s="499"/>
      <c r="D1042" s="499"/>
      <c r="E1042" s="500"/>
      <c r="F1042" s="499"/>
      <c r="G1042" s="499"/>
      <c r="H1042" s="500"/>
      <c r="I1042" s="499"/>
      <c r="J1042" s="499"/>
      <c r="K1042" s="500"/>
    </row>
    <row r="1043" spans="2:11" s="493" customFormat="1" ht="14.25">
      <c r="B1043" s="494"/>
      <c r="C1043" s="499"/>
      <c r="D1043" s="499"/>
      <c r="E1043" s="500"/>
      <c r="F1043" s="499"/>
      <c r="G1043" s="499"/>
      <c r="H1043" s="500"/>
      <c r="I1043" s="499"/>
      <c r="J1043" s="499"/>
      <c r="K1043" s="500"/>
    </row>
    <row r="1044" spans="2:11" s="493" customFormat="1" ht="14.25">
      <c r="B1044" s="494"/>
      <c r="C1044" s="499"/>
      <c r="D1044" s="499"/>
      <c r="E1044" s="500"/>
      <c r="F1044" s="499"/>
      <c r="G1044" s="499"/>
      <c r="H1044" s="500"/>
      <c r="I1044" s="499"/>
      <c r="J1044" s="499"/>
      <c r="K1044" s="500"/>
    </row>
    <row r="1045" spans="2:11" s="493" customFormat="1" ht="14.25">
      <c r="B1045" s="494"/>
      <c r="C1045" s="499"/>
      <c r="D1045" s="499"/>
      <c r="E1045" s="500"/>
      <c r="F1045" s="499"/>
      <c r="G1045" s="499"/>
      <c r="H1045" s="500"/>
      <c r="I1045" s="499"/>
      <c r="J1045" s="499"/>
      <c r="K1045" s="500"/>
    </row>
    <row r="1046" spans="2:11" s="493" customFormat="1" ht="14.25">
      <c r="B1046" s="494"/>
      <c r="C1046" s="499"/>
      <c r="D1046" s="499"/>
      <c r="E1046" s="500"/>
      <c r="F1046" s="499"/>
      <c r="G1046" s="499"/>
      <c r="H1046" s="500"/>
      <c r="I1046" s="499"/>
      <c r="J1046" s="499"/>
      <c r="K1046" s="500"/>
    </row>
    <row r="1047" spans="2:11" s="493" customFormat="1" ht="14.25">
      <c r="B1047" s="494"/>
      <c r="C1047" s="499"/>
      <c r="D1047" s="499"/>
      <c r="E1047" s="500"/>
      <c r="F1047" s="499"/>
      <c r="G1047" s="499"/>
      <c r="H1047" s="500"/>
      <c r="I1047" s="499"/>
      <c r="J1047" s="499"/>
      <c r="K1047" s="500"/>
    </row>
    <row r="1048" spans="2:11" s="493" customFormat="1" ht="14.25">
      <c r="B1048" s="494"/>
      <c r="C1048" s="499"/>
      <c r="D1048" s="499"/>
      <c r="E1048" s="500"/>
      <c r="F1048" s="499"/>
      <c r="G1048" s="499"/>
      <c r="H1048" s="500"/>
      <c r="I1048" s="499"/>
      <c r="J1048" s="499"/>
      <c r="K1048" s="500"/>
    </row>
    <row r="1049" spans="2:11" s="493" customFormat="1" ht="14.25">
      <c r="B1049" s="494"/>
      <c r="C1049" s="499"/>
      <c r="D1049" s="499"/>
      <c r="E1049" s="500"/>
      <c r="F1049" s="499"/>
      <c r="G1049" s="499"/>
      <c r="H1049" s="500"/>
      <c r="I1049" s="499"/>
      <c r="J1049" s="499"/>
      <c r="K1049" s="500"/>
    </row>
    <row r="1050" spans="2:11" s="493" customFormat="1" ht="14.25">
      <c r="B1050" s="494"/>
      <c r="C1050" s="499"/>
      <c r="D1050" s="499"/>
      <c r="E1050" s="500"/>
      <c r="F1050" s="499"/>
      <c r="G1050" s="499"/>
      <c r="H1050" s="500"/>
      <c r="I1050" s="499"/>
      <c r="J1050" s="499"/>
      <c r="K1050" s="500"/>
    </row>
    <row r="1051" spans="2:11" s="493" customFormat="1" ht="14.25">
      <c r="B1051" s="494"/>
      <c r="C1051" s="499"/>
      <c r="D1051" s="499"/>
      <c r="E1051" s="500"/>
      <c r="F1051" s="499"/>
      <c r="G1051" s="499"/>
      <c r="H1051" s="500"/>
      <c r="I1051" s="499"/>
      <c r="J1051" s="499"/>
      <c r="K1051" s="500"/>
    </row>
    <row r="1052" spans="2:11" s="493" customFormat="1" ht="14.25">
      <c r="B1052" s="494"/>
      <c r="C1052" s="499"/>
      <c r="D1052" s="499"/>
      <c r="E1052" s="500"/>
      <c r="F1052" s="499"/>
      <c r="G1052" s="499"/>
      <c r="H1052" s="500"/>
      <c r="I1052" s="499"/>
      <c r="J1052" s="499"/>
      <c r="K1052" s="500"/>
    </row>
    <row r="1053" spans="2:11" s="493" customFormat="1" ht="14.25">
      <c r="B1053" s="494"/>
      <c r="C1053" s="499"/>
      <c r="D1053" s="499"/>
      <c r="E1053" s="500"/>
      <c r="F1053" s="499"/>
      <c r="G1053" s="499"/>
      <c r="H1053" s="500"/>
      <c r="I1053" s="499"/>
      <c r="J1053" s="499"/>
      <c r="K1053" s="500"/>
    </row>
    <row r="1054" spans="2:11" s="493" customFormat="1" ht="14.25">
      <c r="B1054" s="494"/>
      <c r="C1054" s="499"/>
      <c r="D1054" s="499"/>
      <c r="E1054" s="500"/>
      <c r="F1054" s="499"/>
      <c r="G1054" s="499"/>
      <c r="H1054" s="500"/>
      <c r="I1054" s="499"/>
      <c r="J1054" s="499"/>
      <c r="K1054" s="500"/>
    </row>
    <row r="1055" spans="2:11" s="493" customFormat="1" ht="14.25">
      <c r="B1055" s="494"/>
      <c r="C1055" s="499"/>
      <c r="D1055" s="499"/>
      <c r="E1055" s="500"/>
      <c r="F1055" s="499"/>
      <c r="G1055" s="499"/>
      <c r="H1055" s="500"/>
      <c r="I1055" s="499"/>
      <c r="J1055" s="499"/>
      <c r="K1055" s="500"/>
    </row>
    <row r="1056" spans="2:11" s="493" customFormat="1" ht="14.25">
      <c r="B1056" s="494"/>
      <c r="C1056" s="499"/>
      <c r="D1056" s="499"/>
      <c r="E1056" s="500"/>
      <c r="F1056" s="499"/>
      <c r="G1056" s="499"/>
      <c r="H1056" s="500"/>
      <c r="I1056" s="499"/>
      <c r="J1056" s="499"/>
      <c r="K1056" s="500"/>
    </row>
    <row r="1057" spans="2:11" s="493" customFormat="1" ht="14.25">
      <c r="B1057" s="494"/>
      <c r="C1057" s="499"/>
      <c r="D1057" s="499"/>
      <c r="E1057" s="500"/>
      <c r="F1057" s="499"/>
      <c r="G1057" s="499"/>
      <c r="H1057" s="500"/>
      <c r="I1057" s="499"/>
      <c r="J1057" s="499"/>
      <c r="K1057" s="500"/>
    </row>
    <row r="1058" spans="2:11" s="493" customFormat="1" ht="14.25">
      <c r="B1058" s="494"/>
      <c r="C1058" s="499"/>
      <c r="D1058" s="499"/>
      <c r="E1058" s="500"/>
      <c r="F1058" s="499"/>
      <c r="G1058" s="499"/>
      <c r="H1058" s="500"/>
      <c r="I1058" s="499"/>
      <c r="J1058" s="499"/>
      <c r="K1058" s="500"/>
    </row>
    <row r="1059" spans="2:11" s="493" customFormat="1" ht="14.25">
      <c r="B1059" s="494"/>
      <c r="C1059" s="499"/>
      <c r="D1059" s="499"/>
      <c r="E1059" s="500"/>
      <c r="F1059" s="499"/>
      <c r="G1059" s="499"/>
      <c r="H1059" s="500"/>
      <c r="I1059" s="499"/>
      <c r="J1059" s="499"/>
      <c r="K1059" s="500"/>
    </row>
    <row r="1060" spans="2:11" s="493" customFormat="1" ht="14.25">
      <c r="B1060" s="494"/>
      <c r="C1060" s="499"/>
      <c r="D1060" s="499"/>
      <c r="E1060" s="500"/>
      <c r="F1060" s="499"/>
      <c r="G1060" s="499"/>
      <c r="H1060" s="500"/>
      <c r="I1060" s="499"/>
      <c r="J1060" s="499"/>
      <c r="K1060" s="500"/>
    </row>
    <row r="1061" spans="2:11" s="493" customFormat="1" ht="14.25">
      <c r="B1061" s="494"/>
      <c r="C1061" s="499"/>
      <c r="D1061" s="499"/>
      <c r="E1061" s="500"/>
      <c r="F1061" s="499"/>
      <c r="G1061" s="499"/>
      <c r="H1061" s="500"/>
      <c r="I1061" s="499"/>
      <c r="J1061" s="499"/>
      <c r="K1061" s="500"/>
    </row>
    <row r="1062" spans="2:11" s="493" customFormat="1" ht="14.25">
      <c r="B1062" s="494"/>
      <c r="C1062" s="499"/>
      <c r="D1062" s="499"/>
      <c r="E1062" s="500"/>
      <c r="F1062" s="499"/>
      <c r="G1062" s="499"/>
      <c r="H1062" s="500"/>
      <c r="I1062" s="499"/>
      <c r="J1062" s="499"/>
      <c r="K1062" s="500"/>
    </row>
    <row r="1063" spans="2:11" s="493" customFormat="1" ht="14.25">
      <c r="B1063" s="494"/>
      <c r="C1063" s="499"/>
      <c r="D1063" s="499"/>
      <c r="E1063" s="500"/>
      <c r="F1063" s="499"/>
      <c r="G1063" s="499"/>
      <c r="H1063" s="500"/>
      <c r="I1063" s="499"/>
      <c r="J1063" s="499"/>
      <c r="K1063" s="500"/>
    </row>
    <row r="1064" spans="2:11" s="493" customFormat="1" ht="14.25">
      <c r="B1064" s="494"/>
      <c r="C1064" s="499"/>
      <c r="D1064" s="499"/>
      <c r="E1064" s="500"/>
      <c r="F1064" s="499"/>
      <c r="G1064" s="499"/>
      <c r="H1064" s="500"/>
      <c r="I1064" s="499"/>
      <c r="J1064" s="499"/>
      <c r="K1064" s="500"/>
    </row>
    <row r="1065" spans="2:11" s="493" customFormat="1" ht="14.25">
      <c r="B1065" s="494"/>
      <c r="C1065" s="499"/>
      <c r="D1065" s="499"/>
      <c r="E1065" s="500"/>
      <c r="F1065" s="499"/>
      <c r="G1065" s="499"/>
      <c r="H1065" s="500"/>
      <c r="I1065" s="499"/>
      <c r="J1065" s="499"/>
      <c r="K1065" s="500"/>
    </row>
    <row r="1066" spans="2:11" s="493" customFormat="1" ht="14.25">
      <c r="B1066" s="494"/>
      <c r="C1066" s="499"/>
      <c r="D1066" s="499"/>
      <c r="E1066" s="500"/>
      <c r="F1066" s="499"/>
      <c r="G1066" s="499"/>
      <c r="H1066" s="500"/>
      <c r="I1066" s="499"/>
      <c r="J1066" s="499"/>
      <c r="K1066" s="500"/>
    </row>
    <row r="1067" spans="2:11" s="493" customFormat="1" ht="14.25">
      <c r="B1067" s="494"/>
      <c r="C1067" s="499"/>
      <c r="D1067" s="499"/>
      <c r="E1067" s="500"/>
      <c r="F1067" s="499"/>
      <c r="G1067" s="499"/>
      <c r="H1067" s="500"/>
      <c r="I1067" s="499"/>
      <c r="J1067" s="499"/>
      <c r="K1067" s="500"/>
    </row>
    <row r="1068" spans="2:11" s="493" customFormat="1" ht="14.25">
      <c r="B1068" s="494"/>
      <c r="C1068" s="499"/>
      <c r="D1068" s="499"/>
      <c r="E1068" s="500"/>
      <c r="F1068" s="499"/>
      <c r="G1068" s="499"/>
      <c r="H1068" s="500"/>
      <c r="I1068" s="499"/>
      <c r="J1068" s="499"/>
      <c r="K1068" s="500"/>
    </row>
    <row r="1069" spans="2:11" s="493" customFormat="1" ht="14.25">
      <c r="B1069" s="494"/>
      <c r="C1069" s="499"/>
      <c r="D1069" s="499"/>
      <c r="E1069" s="500"/>
      <c r="F1069" s="499"/>
      <c r="G1069" s="499"/>
      <c r="H1069" s="500"/>
      <c r="I1069" s="499"/>
      <c r="J1069" s="499"/>
      <c r="K1069" s="500"/>
    </row>
    <row r="1070" spans="2:11" s="493" customFormat="1" ht="14.25">
      <c r="B1070" s="494"/>
      <c r="C1070" s="499"/>
      <c r="D1070" s="499"/>
      <c r="E1070" s="500"/>
      <c r="F1070" s="499"/>
      <c r="G1070" s="499"/>
      <c r="H1070" s="500"/>
      <c r="I1070" s="499"/>
      <c r="J1070" s="499"/>
      <c r="K1070" s="500"/>
    </row>
    <row r="1071" spans="2:11" s="493" customFormat="1" ht="14.25">
      <c r="B1071" s="494"/>
      <c r="C1071" s="499"/>
      <c r="D1071" s="499"/>
      <c r="E1071" s="500"/>
      <c r="F1071" s="499"/>
      <c r="G1071" s="499"/>
      <c r="H1071" s="500"/>
      <c r="I1071" s="499"/>
      <c r="J1071" s="499"/>
      <c r="K1071" s="500"/>
    </row>
    <row r="1072" spans="2:11" s="493" customFormat="1" ht="14.25">
      <c r="B1072" s="494"/>
      <c r="C1072" s="499"/>
      <c r="D1072" s="499"/>
      <c r="E1072" s="500"/>
      <c r="F1072" s="499"/>
      <c r="G1072" s="499"/>
      <c r="H1072" s="500"/>
      <c r="I1072" s="499"/>
      <c r="J1072" s="499"/>
      <c r="K1072" s="500"/>
    </row>
    <row r="1073" spans="2:11" s="493" customFormat="1" ht="14.25">
      <c r="B1073" s="494"/>
      <c r="C1073" s="499"/>
      <c r="D1073" s="499"/>
      <c r="E1073" s="500"/>
      <c r="F1073" s="499"/>
      <c r="G1073" s="499"/>
      <c r="H1073" s="500"/>
      <c r="I1073" s="499"/>
      <c r="J1073" s="499"/>
      <c r="K1073" s="500"/>
    </row>
    <row r="1074" spans="2:11" s="493" customFormat="1" ht="14.25">
      <c r="B1074" s="494"/>
      <c r="C1074" s="499"/>
      <c r="D1074" s="499"/>
      <c r="E1074" s="500"/>
      <c r="F1074" s="499"/>
      <c r="G1074" s="499"/>
      <c r="H1074" s="500"/>
      <c r="I1074" s="499"/>
      <c r="J1074" s="499"/>
      <c r="K1074" s="500"/>
    </row>
    <row r="1075" spans="2:11" s="493" customFormat="1" ht="14.25">
      <c r="B1075" s="494"/>
      <c r="C1075" s="499"/>
      <c r="D1075" s="499"/>
      <c r="E1075" s="500"/>
      <c r="F1075" s="499"/>
      <c r="G1075" s="499"/>
      <c r="H1075" s="500"/>
      <c r="I1075" s="499"/>
      <c r="J1075" s="499"/>
      <c r="K1075" s="500"/>
    </row>
    <row r="1076" spans="2:11" s="493" customFormat="1" ht="14.25">
      <c r="B1076" s="494"/>
      <c r="C1076" s="499"/>
      <c r="D1076" s="499"/>
      <c r="E1076" s="500"/>
      <c r="F1076" s="499"/>
      <c r="G1076" s="499"/>
      <c r="H1076" s="500"/>
      <c r="I1076" s="499"/>
      <c r="J1076" s="499"/>
      <c r="K1076" s="500"/>
    </row>
    <row r="1077" spans="2:11" s="493" customFormat="1" ht="14.25">
      <c r="B1077" s="494"/>
      <c r="C1077" s="499"/>
      <c r="D1077" s="499"/>
      <c r="E1077" s="500"/>
      <c r="F1077" s="499"/>
      <c r="G1077" s="499"/>
      <c r="H1077" s="500"/>
      <c r="I1077" s="499"/>
      <c r="J1077" s="499"/>
      <c r="K1077" s="500"/>
    </row>
    <row r="1078" spans="2:11" s="493" customFormat="1" ht="14.25">
      <c r="B1078" s="494"/>
      <c r="C1078" s="499"/>
      <c r="D1078" s="499"/>
      <c r="E1078" s="500"/>
      <c r="F1078" s="499"/>
      <c r="G1078" s="499"/>
      <c r="H1078" s="500"/>
      <c r="I1078" s="499"/>
      <c r="J1078" s="499"/>
      <c r="K1078" s="500"/>
    </row>
    <row r="1079" spans="2:11" s="493" customFormat="1" ht="14.25">
      <c r="B1079" s="494"/>
      <c r="C1079" s="499"/>
      <c r="D1079" s="499"/>
      <c r="E1079" s="500"/>
      <c r="F1079" s="499"/>
      <c r="G1079" s="499"/>
      <c r="H1079" s="500"/>
      <c r="I1079" s="499"/>
      <c r="J1079" s="499"/>
      <c r="K1079" s="500"/>
    </row>
    <row r="1080" spans="2:11" s="493" customFormat="1" ht="14.25">
      <c r="B1080" s="494"/>
      <c r="C1080" s="499"/>
      <c r="D1080" s="499"/>
      <c r="E1080" s="500"/>
      <c r="F1080" s="499"/>
      <c r="G1080" s="499"/>
      <c r="H1080" s="500"/>
      <c r="I1080" s="499"/>
      <c r="J1080" s="499"/>
      <c r="K1080" s="500"/>
    </row>
    <row r="1081" spans="2:11" s="493" customFormat="1" ht="14.25">
      <c r="B1081" s="494"/>
      <c r="C1081" s="499"/>
      <c r="D1081" s="499"/>
      <c r="E1081" s="500"/>
      <c r="F1081" s="499"/>
      <c r="G1081" s="499"/>
      <c r="H1081" s="500"/>
      <c r="I1081" s="499"/>
      <c r="J1081" s="499"/>
      <c r="K1081" s="500"/>
    </row>
    <row r="1082" spans="2:11" s="493" customFormat="1" ht="14.25">
      <c r="B1082" s="494"/>
      <c r="C1082" s="499"/>
      <c r="D1082" s="499"/>
      <c r="E1082" s="500"/>
      <c r="F1082" s="499"/>
      <c r="G1082" s="499"/>
      <c r="H1082" s="500"/>
      <c r="I1082" s="499"/>
      <c r="J1082" s="499"/>
      <c r="K1082" s="500"/>
    </row>
    <row r="1083" spans="2:11" s="493" customFormat="1" ht="14.25">
      <c r="B1083" s="494"/>
      <c r="C1083" s="499"/>
      <c r="D1083" s="499"/>
      <c r="E1083" s="500"/>
      <c r="F1083" s="499"/>
      <c r="G1083" s="499"/>
      <c r="H1083" s="500"/>
      <c r="I1083" s="499"/>
      <c r="J1083" s="499"/>
      <c r="K1083" s="500"/>
    </row>
    <row r="1084" spans="2:11" s="493" customFormat="1" ht="14.25">
      <c r="B1084" s="494"/>
      <c r="C1084" s="499"/>
      <c r="D1084" s="499"/>
      <c r="E1084" s="500"/>
      <c r="F1084" s="499"/>
      <c r="G1084" s="499"/>
      <c r="H1084" s="500"/>
      <c r="I1084" s="499"/>
      <c r="J1084" s="499"/>
      <c r="K1084" s="500"/>
    </row>
    <row r="1085" spans="2:11" s="493" customFormat="1" ht="14.25">
      <c r="B1085" s="494"/>
      <c r="C1085" s="499"/>
      <c r="D1085" s="499"/>
      <c r="E1085" s="500"/>
      <c r="F1085" s="499"/>
      <c r="G1085" s="499"/>
      <c r="H1085" s="500"/>
      <c r="I1085" s="499"/>
      <c r="J1085" s="499"/>
      <c r="K1085" s="500"/>
    </row>
    <row r="1086" spans="2:11" s="493" customFormat="1" ht="14.25">
      <c r="B1086" s="494"/>
      <c r="C1086" s="499"/>
      <c r="D1086" s="499"/>
      <c r="E1086" s="500"/>
      <c r="F1086" s="499"/>
      <c r="G1086" s="499"/>
      <c r="H1086" s="500"/>
      <c r="I1086" s="499"/>
      <c r="J1086" s="499"/>
      <c r="K1086" s="500"/>
    </row>
    <row r="1087" spans="2:11" s="493" customFormat="1" ht="14.25">
      <c r="B1087" s="494"/>
      <c r="C1087" s="499"/>
      <c r="D1087" s="499"/>
      <c r="E1087" s="500"/>
      <c r="F1087" s="499"/>
      <c r="G1087" s="499"/>
      <c r="H1087" s="500"/>
      <c r="I1087" s="499"/>
      <c r="J1087" s="499"/>
      <c r="K1087" s="500"/>
    </row>
    <row r="1088" spans="2:11" s="493" customFormat="1" ht="14.25">
      <c r="B1088" s="494"/>
      <c r="C1088" s="499"/>
      <c r="D1088" s="499"/>
      <c r="E1088" s="500"/>
      <c r="F1088" s="499"/>
      <c r="G1088" s="499"/>
      <c r="H1088" s="500"/>
      <c r="I1088" s="499"/>
      <c r="J1088" s="499"/>
      <c r="K1088" s="500"/>
    </row>
    <row r="1089" spans="2:11" s="493" customFormat="1" ht="14.25">
      <c r="B1089" s="494"/>
      <c r="C1089" s="499"/>
      <c r="D1089" s="499"/>
      <c r="E1089" s="500"/>
      <c r="F1089" s="499"/>
      <c r="G1089" s="499"/>
      <c r="H1089" s="500"/>
      <c r="I1089" s="499"/>
      <c r="J1089" s="499"/>
      <c r="K1089" s="500"/>
    </row>
    <row r="1090" spans="2:11" s="493" customFormat="1" ht="14.25">
      <c r="B1090" s="494"/>
      <c r="C1090" s="499"/>
      <c r="D1090" s="499"/>
      <c r="E1090" s="500"/>
      <c r="F1090" s="499"/>
      <c r="G1090" s="499"/>
      <c r="H1090" s="500"/>
      <c r="I1090" s="499"/>
      <c r="J1090" s="499"/>
      <c r="K1090" s="500"/>
    </row>
    <row r="1091" spans="2:11" s="493" customFormat="1" ht="14.25">
      <c r="B1091" s="494"/>
      <c r="C1091" s="499"/>
      <c r="D1091" s="499"/>
      <c r="E1091" s="500"/>
      <c r="F1091" s="499"/>
      <c r="G1091" s="499"/>
      <c r="H1091" s="500"/>
      <c r="I1091" s="499"/>
      <c r="J1091" s="499"/>
      <c r="K1091" s="500"/>
    </row>
    <row r="1092" spans="2:11" s="493" customFormat="1" ht="14.25">
      <c r="B1092" s="494"/>
      <c r="C1092" s="499"/>
      <c r="D1092" s="499"/>
      <c r="E1092" s="500"/>
      <c r="F1092" s="499"/>
      <c r="G1092" s="499"/>
      <c r="H1092" s="500"/>
      <c r="I1092" s="499"/>
      <c r="J1092" s="499"/>
      <c r="K1092" s="500"/>
    </row>
    <row r="1093" spans="2:11" s="493" customFormat="1" ht="14.25">
      <c r="B1093" s="494"/>
      <c r="C1093" s="499"/>
      <c r="D1093" s="499"/>
      <c r="E1093" s="500"/>
      <c r="F1093" s="499"/>
      <c r="G1093" s="499"/>
      <c r="H1093" s="500"/>
      <c r="I1093" s="499"/>
      <c r="J1093" s="499"/>
      <c r="K1093" s="500"/>
    </row>
    <row r="1094" spans="2:11" s="493" customFormat="1" ht="14.25">
      <c r="B1094" s="494"/>
      <c r="C1094" s="499"/>
      <c r="D1094" s="499"/>
      <c r="E1094" s="500"/>
      <c r="F1094" s="499"/>
      <c r="G1094" s="499"/>
      <c r="H1094" s="500"/>
      <c r="I1094" s="499"/>
      <c r="J1094" s="499"/>
      <c r="K1094" s="500"/>
    </row>
    <row r="1095" spans="2:11" s="493" customFormat="1" ht="14.25">
      <c r="B1095" s="494"/>
      <c r="C1095" s="499"/>
      <c r="D1095" s="499"/>
      <c r="E1095" s="500"/>
      <c r="F1095" s="499"/>
      <c r="G1095" s="499"/>
      <c r="H1095" s="500"/>
      <c r="I1095" s="499"/>
      <c r="J1095" s="499"/>
      <c r="K1095" s="500"/>
    </row>
    <row r="1096" spans="2:11" s="493" customFormat="1" ht="14.25">
      <c r="B1096" s="494"/>
      <c r="C1096" s="499"/>
      <c r="D1096" s="499"/>
      <c r="E1096" s="500"/>
      <c r="F1096" s="499"/>
      <c r="G1096" s="499"/>
      <c r="H1096" s="500"/>
      <c r="I1096" s="499"/>
      <c r="J1096" s="499"/>
      <c r="K1096" s="500"/>
    </row>
    <row r="1097" spans="2:11" s="493" customFormat="1" ht="14.25">
      <c r="B1097" s="494"/>
      <c r="C1097" s="499"/>
      <c r="D1097" s="499"/>
      <c r="E1097" s="500"/>
      <c r="F1097" s="499"/>
      <c r="G1097" s="499"/>
      <c r="H1097" s="500"/>
      <c r="I1097" s="499"/>
      <c r="J1097" s="499"/>
      <c r="K1097" s="500"/>
    </row>
    <row r="1098" spans="2:11" s="493" customFormat="1" ht="14.25">
      <c r="B1098" s="494"/>
      <c r="C1098" s="499"/>
      <c r="D1098" s="499"/>
      <c r="E1098" s="500"/>
      <c r="F1098" s="499"/>
      <c r="G1098" s="499"/>
      <c r="H1098" s="500"/>
      <c r="I1098" s="499"/>
      <c r="J1098" s="499"/>
      <c r="K1098" s="500"/>
    </row>
    <row r="1099" spans="2:11" s="493" customFormat="1" ht="14.25">
      <c r="B1099" s="494"/>
      <c r="C1099" s="499"/>
      <c r="D1099" s="499"/>
      <c r="E1099" s="500"/>
      <c r="F1099" s="499"/>
      <c r="G1099" s="499"/>
      <c r="H1099" s="500"/>
      <c r="I1099" s="499"/>
      <c r="J1099" s="499"/>
      <c r="K1099" s="500"/>
    </row>
    <row r="1100" spans="2:11" s="493" customFormat="1" ht="14.25">
      <c r="B1100" s="494"/>
      <c r="C1100" s="499"/>
      <c r="D1100" s="499"/>
      <c r="E1100" s="500"/>
      <c r="F1100" s="499"/>
      <c r="G1100" s="499"/>
      <c r="H1100" s="500"/>
      <c r="I1100" s="499"/>
      <c r="J1100" s="499"/>
      <c r="K1100" s="500"/>
    </row>
    <row r="1101" spans="2:11" s="493" customFormat="1" ht="14.25">
      <c r="B1101" s="494"/>
      <c r="C1101" s="499"/>
      <c r="D1101" s="499"/>
      <c r="E1101" s="500"/>
      <c r="F1101" s="499"/>
      <c r="G1101" s="499"/>
      <c r="H1101" s="500"/>
      <c r="I1101" s="499"/>
      <c r="J1101" s="499"/>
      <c r="K1101" s="500"/>
    </row>
    <row r="1102" spans="2:11" s="493" customFormat="1" ht="14.25">
      <c r="B1102" s="494"/>
      <c r="C1102" s="499"/>
      <c r="D1102" s="499"/>
      <c r="E1102" s="500"/>
      <c r="F1102" s="499"/>
      <c r="G1102" s="499"/>
      <c r="H1102" s="500"/>
      <c r="I1102" s="499"/>
      <c r="J1102" s="499"/>
      <c r="K1102" s="500"/>
    </row>
    <row r="1103" spans="2:11" s="493" customFormat="1" ht="14.25">
      <c r="B1103" s="494"/>
      <c r="C1103" s="499"/>
      <c r="D1103" s="499"/>
      <c r="E1103" s="500"/>
      <c r="F1103" s="499"/>
      <c r="G1103" s="499"/>
      <c r="H1103" s="500"/>
      <c r="I1103" s="499"/>
      <c r="J1103" s="499"/>
      <c r="K1103" s="500"/>
    </row>
    <row r="1104" spans="2:11" s="493" customFormat="1" ht="14.25">
      <c r="B1104" s="494"/>
      <c r="C1104" s="499"/>
      <c r="D1104" s="499"/>
      <c r="E1104" s="500"/>
      <c r="F1104" s="499"/>
      <c r="G1104" s="499"/>
      <c r="H1104" s="500"/>
      <c r="I1104" s="499"/>
      <c r="J1104" s="499"/>
      <c r="K1104" s="500"/>
    </row>
    <row r="1105" spans="2:11" s="493" customFormat="1" ht="14.25">
      <c r="B1105" s="494"/>
      <c r="C1105" s="499"/>
      <c r="D1105" s="499"/>
      <c r="E1105" s="500"/>
      <c r="F1105" s="499"/>
      <c r="G1105" s="499"/>
      <c r="H1105" s="500"/>
      <c r="I1105" s="499"/>
      <c r="J1105" s="499"/>
      <c r="K1105" s="500"/>
    </row>
    <row r="1106" spans="2:11" s="493" customFormat="1" ht="14.25">
      <c r="B1106" s="494"/>
      <c r="C1106" s="499"/>
      <c r="D1106" s="499"/>
      <c r="E1106" s="500"/>
      <c r="F1106" s="499"/>
      <c r="G1106" s="499"/>
      <c r="H1106" s="500"/>
      <c r="I1106" s="499"/>
      <c r="J1106" s="499"/>
      <c r="K1106" s="500"/>
    </row>
    <row r="1107" spans="2:11" s="493" customFormat="1" ht="14.25">
      <c r="B1107" s="494"/>
      <c r="C1107" s="499"/>
      <c r="D1107" s="499"/>
      <c r="E1107" s="500"/>
      <c r="F1107" s="499"/>
      <c r="G1107" s="499"/>
      <c r="H1107" s="500"/>
      <c r="I1107" s="499"/>
      <c r="J1107" s="499"/>
      <c r="K1107" s="500"/>
    </row>
    <row r="1108" spans="2:11" s="493" customFormat="1" ht="14.25">
      <c r="B1108" s="494"/>
      <c r="C1108" s="499"/>
      <c r="D1108" s="499"/>
      <c r="E1108" s="500"/>
      <c r="F1108" s="499"/>
      <c r="G1108" s="499"/>
      <c r="H1108" s="500"/>
      <c r="I1108" s="499"/>
      <c r="J1108" s="499"/>
      <c r="K1108" s="500"/>
    </row>
    <row r="1109" spans="2:11" s="493" customFormat="1" ht="14.25">
      <c r="B1109" s="494"/>
      <c r="C1109" s="499"/>
      <c r="D1109" s="499"/>
      <c r="E1109" s="500"/>
      <c r="F1109" s="499"/>
      <c r="G1109" s="499"/>
      <c r="H1109" s="500"/>
      <c r="I1109" s="499"/>
      <c r="J1109" s="499"/>
      <c r="K1109" s="500"/>
    </row>
    <row r="1110" spans="2:11" s="493" customFormat="1" ht="14.25">
      <c r="B1110" s="494"/>
      <c r="C1110" s="499"/>
      <c r="D1110" s="499"/>
      <c r="E1110" s="500"/>
      <c r="F1110" s="499"/>
      <c r="G1110" s="499"/>
      <c r="H1110" s="500"/>
      <c r="I1110" s="499"/>
      <c r="J1110" s="499"/>
      <c r="K1110" s="500"/>
    </row>
    <row r="1111" spans="2:11" s="493" customFormat="1" ht="14.25">
      <c r="B1111" s="494"/>
      <c r="C1111" s="499"/>
      <c r="D1111" s="499"/>
      <c r="E1111" s="500"/>
      <c r="F1111" s="499"/>
      <c r="G1111" s="499"/>
      <c r="H1111" s="500"/>
      <c r="I1111" s="499"/>
      <c r="J1111" s="499"/>
      <c r="K1111" s="500"/>
    </row>
    <row r="1112" spans="2:11" s="493" customFormat="1" ht="14.25">
      <c r="B1112" s="494"/>
      <c r="C1112" s="499"/>
      <c r="D1112" s="499"/>
      <c r="E1112" s="500"/>
      <c r="F1112" s="499"/>
      <c r="G1112" s="499"/>
      <c r="H1112" s="500"/>
      <c r="I1112" s="499"/>
      <c r="J1112" s="499"/>
      <c r="K1112" s="500"/>
    </row>
    <row r="1113" spans="2:11" s="493" customFormat="1" ht="14.25">
      <c r="B1113" s="494"/>
      <c r="C1113" s="499"/>
      <c r="D1113" s="499"/>
      <c r="E1113" s="500"/>
      <c r="F1113" s="499"/>
      <c r="G1113" s="499"/>
      <c r="H1113" s="500"/>
      <c r="I1113" s="499"/>
      <c r="J1113" s="499"/>
      <c r="K1113" s="500"/>
    </row>
    <row r="1114" spans="2:11" s="493" customFormat="1" ht="14.25">
      <c r="B1114" s="494"/>
      <c r="C1114" s="499"/>
      <c r="D1114" s="499"/>
      <c r="E1114" s="500"/>
      <c r="F1114" s="499"/>
      <c r="G1114" s="499"/>
      <c r="H1114" s="500"/>
      <c r="I1114" s="499"/>
      <c r="J1114" s="499"/>
      <c r="K1114" s="500"/>
    </row>
    <row r="1115" spans="2:11" s="493" customFormat="1" ht="14.25">
      <c r="B1115" s="494"/>
      <c r="C1115" s="499"/>
      <c r="D1115" s="499"/>
      <c r="E1115" s="500"/>
      <c r="F1115" s="499"/>
      <c r="G1115" s="499"/>
      <c r="H1115" s="500"/>
      <c r="I1115" s="499"/>
      <c r="J1115" s="499"/>
      <c r="K1115" s="500"/>
    </row>
    <row r="1116" spans="2:11" s="493" customFormat="1" ht="14.25">
      <c r="B1116" s="494"/>
      <c r="C1116" s="499"/>
      <c r="D1116" s="499"/>
      <c r="E1116" s="500"/>
      <c r="F1116" s="499"/>
      <c r="G1116" s="499"/>
      <c r="H1116" s="500"/>
      <c r="I1116" s="499"/>
      <c r="J1116" s="499"/>
      <c r="K1116" s="500"/>
    </row>
    <row r="1117" spans="2:11" s="493" customFormat="1" ht="14.25">
      <c r="B1117" s="494"/>
      <c r="C1117" s="499"/>
      <c r="D1117" s="499"/>
      <c r="E1117" s="500"/>
      <c r="F1117" s="499"/>
      <c r="G1117" s="499"/>
      <c r="H1117" s="500"/>
      <c r="I1117" s="499"/>
      <c r="J1117" s="499"/>
      <c r="K1117" s="500"/>
    </row>
    <row r="1118" spans="2:11" s="493" customFormat="1" ht="14.25">
      <c r="B1118" s="494"/>
      <c r="C1118" s="499"/>
      <c r="D1118" s="499"/>
      <c r="E1118" s="500"/>
      <c r="F1118" s="499"/>
      <c r="G1118" s="499"/>
      <c r="H1118" s="500"/>
      <c r="I1118" s="499"/>
      <c r="J1118" s="499"/>
      <c r="K1118" s="500"/>
    </row>
    <row r="1119" spans="2:11" s="493" customFormat="1" ht="14.25">
      <c r="B1119" s="494"/>
      <c r="C1119" s="499"/>
      <c r="D1119" s="499"/>
      <c r="E1119" s="500"/>
      <c r="F1119" s="499"/>
      <c r="G1119" s="499"/>
      <c r="H1119" s="500"/>
      <c r="I1119" s="499"/>
      <c r="J1119" s="499"/>
      <c r="K1119" s="500"/>
    </row>
    <row r="1120" spans="2:11" s="493" customFormat="1" ht="14.25">
      <c r="B1120" s="494"/>
      <c r="C1120" s="499"/>
      <c r="D1120" s="499"/>
      <c r="E1120" s="500"/>
      <c r="F1120" s="499"/>
      <c r="G1120" s="499"/>
      <c r="H1120" s="500"/>
      <c r="I1120" s="499"/>
      <c r="J1120" s="499"/>
      <c r="K1120" s="500"/>
    </row>
    <row r="1121" spans="2:11" s="493" customFormat="1" ht="14.25">
      <c r="B1121" s="494"/>
      <c r="C1121" s="499"/>
      <c r="D1121" s="499"/>
      <c r="E1121" s="500"/>
      <c r="F1121" s="499"/>
      <c r="G1121" s="499"/>
      <c r="H1121" s="500"/>
      <c r="I1121" s="499"/>
      <c r="J1121" s="499"/>
      <c r="K1121" s="500"/>
    </row>
    <row r="1122" spans="2:11" s="493" customFormat="1" ht="14.25">
      <c r="B1122" s="494"/>
      <c r="C1122" s="499"/>
      <c r="D1122" s="499"/>
      <c r="E1122" s="500"/>
      <c r="F1122" s="499"/>
      <c r="G1122" s="499"/>
      <c r="H1122" s="500"/>
      <c r="I1122" s="499"/>
      <c r="J1122" s="499"/>
      <c r="K1122" s="500"/>
    </row>
    <row r="1123" spans="2:11" s="493" customFormat="1" ht="14.25">
      <c r="B1123" s="494"/>
      <c r="C1123" s="499"/>
      <c r="D1123" s="499"/>
      <c r="E1123" s="500"/>
      <c r="F1123" s="499"/>
      <c r="G1123" s="499"/>
      <c r="H1123" s="500"/>
      <c r="I1123" s="499"/>
      <c r="J1123" s="499"/>
      <c r="K1123" s="500"/>
    </row>
    <row r="1124" spans="2:11" s="493" customFormat="1" ht="14.25">
      <c r="B1124" s="494"/>
      <c r="C1124" s="499"/>
      <c r="D1124" s="499"/>
      <c r="E1124" s="500"/>
      <c r="F1124" s="499"/>
      <c r="G1124" s="499"/>
      <c r="H1124" s="500"/>
      <c r="I1124" s="499"/>
      <c r="J1124" s="499"/>
      <c r="K1124" s="500"/>
    </row>
    <row r="1125" spans="2:11" s="493" customFormat="1" ht="14.25">
      <c r="B1125" s="494"/>
      <c r="C1125" s="499"/>
      <c r="D1125" s="499"/>
      <c r="E1125" s="500"/>
      <c r="F1125" s="499"/>
      <c r="G1125" s="499"/>
      <c r="H1125" s="500"/>
      <c r="I1125" s="499"/>
      <c r="J1125" s="499"/>
      <c r="K1125" s="500"/>
    </row>
    <row r="1126" spans="2:11" s="493" customFormat="1" ht="14.25">
      <c r="B1126" s="494"/>
      <c r="C1126" s="499"/>
      <c r="D1126" s="499"/>
      <c r="E1126" s="500"/>
      <c r="F1126" s="499"/>
      <c r="G1126" s="499"/>
      <c r="H1126" s="500"/>
      <c r="I1126" s="499"/>
      <c r="J1126" s="499"/>
      <c r="K1126" s="500"/>
    </row>
    <row r="1127" spans="2:11" s="493" customFormat="1" ht="14.25">
      <c r="B1127" s="494"/>
      <c r="C1127" s="499"/>
      <c r="D1127" s="499"/>
      <c r="E1127" s="500"/>
      <c r="F1127" s="499"/>
      <c r="G1127" s="499"/>
      <c r="H1127" s="500"/>
      <c r="I1127" s="499"/>
      <c r="J1127" s="499"/>
      <c r="K1127" s="500"/>
    </row>
    <row r="1128" spans="2:11" s="493" customFormat="1" ht="14.25">
      <c r="B1128" s="494"/>
      <c r="C1128" s="499"/>
      <c r="D1128" s="499"/>
      <c r="E1128" s="500"/>
      <c r="F1128" s="499"/>
      <c r="G1128" s="499"/>
      <c r="H1128" s="500"/>
      <c r="I1128" s="499"/>
      <c r="J1128" s="499"/>
      <c r="K1128" s="500"/>
    </row>
    <row r="1129" spans="2:11" s="493" customFormat="1" ht="14.25">
      <c r="B1129" s="494"/>
      <c r="C1129" s="499"/>
      <c r="D1129" s="499"/>
      <c r="E1129" s="500"/>
      <c r="F1129" s="499"/>
      <c r="G1129" s="499"/>
      <c r="H1129" s="500"/>
      <c r="I1129" s="499"/>
      <c r="J1129" s="499"/>
      <c r="K1129" s="500"/>
    </row>
    <row r="1130" spans="2:11" s="493" customFormat="1" ht="14.25">
      <c r="B1130" s="494"/>
      <c r="C1130" s="499"/>
      <c r="D1130" s="499"/>
      <c r="E1130" s="500"/>
      <c r="F1130" s="499"/>
      <c r="G1130" s="499"/>
      <c r="H1130" s="500"/>
      <c r="I1130" s="499"/>
      <c r="J1130" s="499"/>
      <c r="K1130" s="500"/>
    </row>
    <row r="1131" spans="2:11" s="493" customFormat="1" ht="14.25">
      <c r="B1131" s="494"/>
      <c r="C1131" s="499"/>
      <c r="D1131" s="499"/>
      <c r="E1131" s="500"/>
      <c r="F1131" s="499"/>
      <c r="G1131" s="499"/>
      <c r="H1131" s="500"/>
      <c r="I1131" s="499"/>
      <c r="J1131" s="499"/>
      <c r="K1131" s="500"/>
    </row>
    <row r="1132" spans="2:11" s="493" customFormat="1" ht="14.25">
      <c r="B1132" s="494"/>
      <c r="C1132" s="499"/>
      <c r="D1132" s="499"/>
      <c r="E1132" s="500"/>
      <c r="F1132" s="499"/>
      <c r="G1132" s="499"/>
      <c r="H1132" s="500"/>
      <c r="I1132" s="499"/>
      <c r="J1132" s="499"/>
      <c r="K1132" s="500"/>
    </row>
    <row r="1133" spans="2:11" s="493" customFormat="1" ht="14.25">
      <c r="B1133" s="494"/>
      <c r="C1133" s="499"/>
      <c r="D1133" s="499"/>
      <c r="E1133" s="500"/>
      <c r="F1133" s="499"/>
      <c r="G1133" s="499"/>
      <c r="H1133" s="500"/>
      <c r="I1133" s="499"/>
      <c r="J1133" s="499"/>
      <c r="K1133" s="500"/>
    </row>
    <row r="1134" spans="2:11" s="493" customFormat="1" ht="14.25">
      <c r="B1134" s="494"/>
      <c r="C1134" s="499"/>
      <c r="D1134" s="499"/>
      <c r="E1134" s="500"/>
      <c r="F1134" s="499"/>
      <c r="G1134" s="499"/>
      <c r="H1134" s="500"/>
      <c r="I1134" s="499"/>
      <c r="J1134" s="499"/>
      <c r="K1134" s="500"/>
    </row>
    <row r="1135" spans="2:11" s="493" customFormat="1" ht="14.25">
      <c r="B1135" s="494"/>
      <c r="C1135" s="499"/>
      <c r="D1135" s="499"/>
      <c r="E1135" s="500"/>
      <c r="F1135" s="499"/>
      <c r="G1135" s="499"/>
      <c r="H1135" s="500"/>
      <c r="I1135" s="499"/>
      <c r="J1135" s="499"/>
      <c r="K1135" s="500"/>
    </row>
    <row r="1136" spans="2:11" s="493" customFormat="1" ht="14.25">
      <c r="B1136" s="494"/>
      <c r="C1136" s="499"/>
      <c r="D1136" s="499"/>
      <c r="E1136" s="500"/>
      <c r="F1136" s="499"/>
      <c r="G1136" s="499"/>
      <c r="H1136" s="500"/>
      <c r="I1136" s="499"/>
      <c r="J1136" s="499"/>
      <c r="K1136" s="500"/>
    </row>
    <row r="1137" spans="2:11" s="493" customFormat="1" ht="14.25">
      <c r="B1137" s="494"/>
      <c r="C1137" s="499"/>
      <c r="D1137" s="499"/>
      <c r="E1137" s="500"/>
      <c r="F1137" s="499"/>
      <c r="G1137" s="499"/>
      <c r="H1137" s="500"/>
      <c r="I1137" s="499"/>
      <c r="J1137" s="499"/>
      <c r="K1137" s="500"/>
    </row>
    <row r="1138" spans="2:11" s="493" customFormat="1" ht="14.25">
      <c r="B1138" s="494"/>
      <c r="C1138" s="499"/>
      <c r="D1138" s="499"/>
      <c r="E1138" s="500"/>
      <c r="F1138" s="499"/>
      <c r="G1138" s="499"/>
      <c r="H1138" s="500"/>
      <c r="I1138" s="499"/>
      <c r="J1138" s="499"/>
      <c r="K1138" s="500"/>
    </row>
    <row r="1139" spans="2:11" s="493" customFormat="1" ht="14.25">
      <c r="B1139" s="494"/>
      <c r="C1139" s="499"/>
      <c r="D1139" s="499"/>
      <c r="E1139" s="500"/>
      <c r="F1139" s="499"/>
      <c r="G1139" s="499"/>
      <c r="H1139" s="500"/>
      <c r="I1139" s="499"/>
      <c r="J1139" s="499"/>
      <c r="K1139" s="500"/>
    </row>
    <row r="1140" spans="2:11" s="493" customFormat="1" ht="14.25">
      <c r="B1140" s="494"/>
      <c r="C1140" s="499"/>
      <c r="D1140" s="499"/>
      <c r="E1140" s="500"/>
      <c r="F1140" s="499"/>
      <c r="G1140" s="499"/>
      <c r="H1140" s="500"/>
      <c r="I1140" s="499"/>
      <c r="J1140" s="499"/>
      <c r="K1140" s="500"/>
    </row>
    <row r="1141" spans="2:11" s="493" customFormat="1" ht="14.25">
      <c r="B1141" s="494"/>
      <c r="C1141" s="499"/>
      <c r="D1141" s="499"/>
      <c r="E1141" s="500"/>
      <c r="F1141" s="499"/>
      <c r="G1141" s="499"/>
      <c r="H1141" s="500"/>
      <c r="I1141" s="499"/>
      <c r="J1141" s="499"/>
      <c r="K1141" s="500"/>
    </row>
    <row r="1142" spans="2:11" s="493" customFormat="1" ht="14.25">
      <c r="B1142" s="494"/>
      <c r="C1142" s="499"/>
      <c r="D1142" s="499"/>
      <c r="E1142" s="500"/>
      <c r="F1142" s="499"/>
      <c r="G1142" s="499"/>
      <c r="H1142" s="500"/>
      <c r="I1142" s="499"/>
      <c r="J1142" s="499"/>
      <c r="K1142" s="500"/>
    </row>
    <row r="1143" spans="2:11" s="493" customFormat="1" ht="14.25">
      <c r="B1143" s="494"/>
      <c r="C1143" s="499"/>
      <c r="D1143" s="499"/>
      <c r="E1143" s="500"/>
      <c r="F1143" s="499"/>
      <c r="G1143" s="499"/>
      <c r="H1143" s="500"/>
      <c r="I1143" s="499"/>
      <c r="J1143" s="499"/>
      <c r="K1143" s="500"/>
    </row>
    <row r="1144" spans="2:11" s="493" customFormat="1" ht="14.25">
      <c r="B1144" s="494"/>
      <c r="C1144" s="499"/>
      <c r="D1144" s="499"/>
      <c r="E1144" s="500"/>
      <c r="F1144" s="499"/>
      <c r="G1144" s="499"/>
      <c r="H1144" s="500"/>
      <c r="I1144" s="499"/>
      <c r="J1144" s="499"/>
      <c r="K1144" s="500"/>
    </row>
    <row r="1145" spans="2:11" s="493" customFormat="1" ht="14.25">
      <c r="B1145" s="494"/>
      <c r="C1145" s="499"/>
      <c r="D1145" s="499"/>
      <c r="E1145" s="500"/>
      <c r="F1145" s="499"/>
      <c r="G1145" s="499"/>
      <c r="H1145" s="500"/>
      <c r="I1145" s="499"/>
      <c r="J1145" s="499"/>
      <c r="K1145" s="500"/>
    </row>
    <row r="1146" spans="2:11" s="493" customFormat="1" ht="14.25">
      <c r="B1146" s="494"/>
      <c r="C1146" s="499"/>
      <c r="D1146" s="499"/>
      <c r="E1146" s="500"/>
      <c r="F1146" s="499"/>
      <c r="G1146" s="499"/>
      <c r="H1146" s="500"/>
      <c r="I1146" s="499"/>
      <c r="J1146" s="499"/>
      <c r="K1146" s="500"/>
    </row>
    <row r="1147" spans="2:11" s="493" customFormat="1" ht="14.25">
      <c r="B1147" s="494"/>
      <c r="C1147" s="499"/>
      <c r="D1147" s="499"/>
      <c r="E1147" s="500"/>
      <c r="F1147" s="499"/>
      <c r="G1147" s="499"/>
      <c r="H1147" s="500"/>
      <c r="I1147" s="499"/>
      <c r="J1147" s="499"/>
      <c r="K1147" s="500"/>
    </row>
    <row r="1148" spans="2:11" s="493" customFormat="1" ht="14.25">
      <c r="B1148" s="494"/>
      <c r="C1148" s="499"/>
      <c r="D1148" s="499"/>
      <c r="E1148" s="500"/>
      <c r="F1148" s="499"/>
      <c r="G1148" s="499"/>
      <c r="H1148" s="500"/>
      <c r="I1148" s="499"/>
      <c r="J1148" s="499"/>
      <c r="K1148" s="500"/>
    </row>
    <row r="1149" spans="2:11" s="493" customFormat="1" ht="14.25">
      <c r="B1149" s="494"/>
      <c r="C1149" s="499"/>
      <c r="D1149" s="499"/>
      <c r="E1149" s="500"/>
      <c r="F1149" s="499"/>
      <c r="G1149" s="499"/>
      <c r="H1149" s="500"/>
      <c r="I1149" s="499"/>
      <c r="J1149" s="499"/>
      <c r="K1149" s="500"/>
    </row>
    <row r="1150" spans="2:11" s="493" customFormat="1" ht="14.25">
      <c r="B1150" s="494"/>
      <c r="C1150" s="499"/>
      <c r="D1150" s="499"/>
      <c r="E1150" s="500"/>
      <c r="F1150" s="499"/>
      <c r="G1150" s="499"/>
      <c r="H1150" s="500"/>
      <c r="I1150" s="499"/>
      <c r="J1150" s="499"/>
      <c r="K1150" s="500"/>
    </row>
    <row r="1151" spans="2:11" s="493" customFormat="1" ht="14.25">
      <c r="B1151" s="494"/>
      <c r="C1151" s="499"/>
      <c r="D1151" s="499"/>
      <c r="E1151" s="500"/>
      <c r="F1151" s="499"/>
      <c r="G1151" s="499"/>
      <c r="H1151" s="500"/>
      <c r="I1151" s="499"/>
      <c r="J1151" s="499"/>
      <c r="K1151" s="500"/>
    </row>
    <row r="1152" spans="2:11" s="493" customFormat="1" ht="14.25">
      <c r="B1152" s="494"/>
      <c r="C1152" s="499"/>
      <c r="D1152" s="499"/>
      <c r="E1152" s="500"/>
      <c r="F1152" s="499"/>
      <c r="G1152" s="499"/>
      <c r="H1152" s="500"/>
      <c r="I1152" s="499"/>
      <c r="J1152" s="499"/>
      <c r="K1152" s="500"/>
    </row>
    <row r="1153" spans="2:11" s="493" customFormat="1" ht="14.25">
      <c r="B1153" s="494"/>
      <c r="C1153" s="499"/>
      <c r="D1153" s="499"/>
      <c r="E1153" s="500"/>
      <c r="F1153" s="499"/>
      <c r="G1153" s="499"/>
      <c r="H1153" s="500"/>
      <c r="I1153" s="499"/>
      <c r="J1153" s="499"/>
      <c r="K1153" s="500"/>
    </row>
    <row r="1154" spans="2:11" s="493" customFormat="1" ht="14.25">
      <c r="B1154" s="494"/>
      <c r="C1154" s="499"/>
      <c r="D1154" s="499"/>
      <c r="E1154" s="500"/>
      <c r="F1154" s="499"/>
      <c r="G1154" s="499"/>
      <c r="H1154" s="500"/>
      <c r="I1154" s="499"/>
      <c r="J1154" s="499"/>
      <c r="K1154" s="500"/>
    </row>
    <row r="1155" spans="2:11" s="493" customFormat="1" ht="14.25">
      <c r="B1155" s="494"/>
      <c r="C1155" s="499"/>
      <c r="D1155" s="499"/>
      <c r="E1155" s="500"/>
      <c r="F1155" s="499"/>
      <c r="G1155" s="499"/>
      <c r="H1155" s="500"/>
      <c r="I1155" s="499"/>
      <c r="J1155" s="499"/>
      <c r="K1155" s="500"/>
    </row>
    <row r="1156" spans="2:11" s="493" customFormat="1" ht="14.25">
      <c r="B1156" s="494"/>
      <c r="C1156" s="499"/>
      <c r="D1156" s="499"/>
      <c r="E1156" s="500"/>
      <c r="F1156" s="499"/>
      <c r="G1156" s="499"/>
      <c r="H1156" s="500"/>
      <c r="I1156" s="499"/>
      <c r="J1156" s="499"/>
      <c r="K1156" s="500"/>
    </row>
    <row r="1157" spans="2:11" s="493" customFormat="1" ht="14.25">
      <c r="B1157" s="494"/>
      <c r="C1157" s="499"/>
      <c r="D1157" s="499"/>
      <c r="E1157" s="500"/>
      <c r="F1157" s="499"/>
      <c r="G1157" s="499"/>
      <c r="H1157" s="500"/>
      <c r="I1157" s="499"/>
      <c r="J1157" s="499"/>
      <c r="K1157" s="500"/>
    </row>
    <row r="1158" spans="2:11" s="493" customFormat="1" ht="14.25">
      <c r="B1158" s="494"/>
      <c r="C1158" s="499"/>
      <c r="D1158" s="499"/>
      <c r="E1158" s="500"/>
      <c r="F1158" s="499"/>
      <c r="G1158" s="499"/>
      <c r="H1158" s="500"/>
      <c r="I1158" s="499"/>
      <c r="J1158" s="499"/>
      <c r="K1158" s="500"/>
    </row>
    <row r="1159" spans="2:11" s="493" customFormat="1" ht="14.25">
      <c r="B1159" s="494"/>
      <c r="C1159" s="499"/>
      <c r="D1159" s="499"/>
      <c r="E1159" s="500"/>
      <c r="F1159" s="499"/>
      <c r="G1159" s="499"/>
      <c r="H1159" s="500"/>
      <c r="I1159" s="499"/>
      <c r="J1159" s="499"/>
      <c r="K1159" s="500"/>
    </row>
    <row r="1160" spans="2:11" s="493" customFormat="1" ht="14.25">
      <c r="B1160" s="494"/>
      <c r="C1160" s="499"/>
      <c r="D1160" s="499"/>
      <c r="E1160" s="500"/>
      <c r="F1160" s="499"/>
      <c r="G1160" s="499"/>
      <c r="H1160" s="500"/>
      <c r="I1160" s="499"/>
      <c r="J1160" s="499"/>
      <c r="K1160" s="500"/>
    </row>
    <row r="1161" spans="2:11" s="493" customFormat="1" ht="14.25">
      <c r="B1161" s="494"/>
      <c r="C1161" s="499"/>
      <c r="D1161" s="499"/>
      <c r="E1161" s="500"/>
      <c r="F1161" s="499"/>
      <c r="G1161" s="499"/>
      <c r="H1161" s="500"/>
      <c r="I1161" s="499"/>
      <c r="J1161" s="499"/>
      <c r="K1161" s="500"/>
    </row>
    <row r="1162" spans="2:11" s="493" customFormat="1" ht="14.25">
      <c r="B1162" s="494"/>
      <c r="C1162" s="499"/>
      <c r="D1162" s="499"/>
      <c r="E1162" s="500"/>
      <c r="F1162" s="499"/>
      <c r="G1162" s="499"/>
      <c r="H1162" s="500"/>
      <c r="I1162" s="499"/>
      <c r="J1162" s="499"/>
      <c r="K1162" s="500"/>
    </row>
    <row r="1163" spans="2:11" s="493" customFormat="1" ht="14.25">
      <c r="B1163" s="494"/>
      <c r="C1163" s="499"/>
      <c r="D1163" s="499"/>
      <c r="E1163" s="500"/>
      <c r="F1163" s="499"/>
      <c r="G1163" s="499"/>
      <c r="H1163" s="500"/>
      <c r="I1163" s="499"/>
      <c r="J1163" s="499"/>
      <c r="K1163" s="500"/>
    </row>
    <row r="1164" spans="2:11" s="493" customFormat="1" ht="14.25">
      <c r="B1164" s="494"/>
      <c r="C1164" s="499"/>
      <c r="D1164" s="499"/>
      <c r="E1164" s="500"/>
      <c r="F1164" s="499"/>
      <c r="G1164" s="499"/>
      <c r="H1164" s="500"/>
      <c r="I1164" s="499"/>
      <c r="J1164" s="499"/>
      <c r="K1164" s="500"/>
    </row>
    <row r="1165" spans="2:11" s="493" customFormat="1" ht="14.25">
      <c r="B1165" s="494"/>
      <c r="C1165" s="499"/>
      <c r="D1165" s="499"/>
      <c r="E1165" s="500"/>
      <c r="F1165" s="499"/>
      <c r="G1165" s="499"/>
      <c r="H1165" s="500"/>
      <c r="I1165" s="499"/>
      <c r="J1165" s="499"/>
      <c r="K1165" s="500"/>
    </row>
    <row r="1166" spans="2:11" s="493" customFormat="1" ht="14.25">
      <c r="B1166" s="494"/>
      <c r="C1166" s="499"/>
      <c r="D1166" s="499"/>
      <c r="E1166" s="500"/>
      <c r="F1166" s="499"/>
      <c r="G1166" s="499"/>
      <c r="H1166" s="500"/>
      <c r="I1166" s="499"/>
      <c r="J1166" s="499"/>
      <c r="K1166" s="500"/>
    </row>
    <row r="1167" spans="2:11" s="493" customFormat="1" ht="14.25">
      <c r="B1167" s="494"/>
      <c r="C1167" s="499"/>
      <c r="D1167" s="499"/>
      <c r="E1167" s="500"/>
      <c r="F1167" s="499"/>
      <c r="G1167" s="499"/>
      <c r="H1167" s="500"/>
      <c r="I1167" s="499"/>
      <c r="J1167" s="499"/>
      <c r="K1167" s="500"/>
    </row>
    <row r="1168" spans="2:11" s="493" customFormat="1" ht="14.25">
      <c r="B1168" s="494"/>
      <c r="C1168" s="499"/>
      <c r="D1168" s="499"/>
      <c r="E1168" s="500"/>
      <c r="F1168" s="499"/>
      <c r="G1168" s="499"/>
      <c r="H1168" s="500"/>
      <c r="I1168" s="499"/>
      <c r="J1168" s="499"/>
      <c r="K1168" s="500"/>
    </row>
    <row r="1169" spans="2:11" s="493" customFormat="1" ht="14.25">
      <c r="B1169" s="494"/>
      <c r="C1169" s="499"/>
      <c r="D1169" s="499"/>
      <c r="E1169" s="500"/>
      <c r="F1169" s="499"/>
      <c r="G1169" s="499"/>
      <c r="H1169" s="500"/>
      <c r="I1169" s="499"/>
      <c r="J1169" s="499"/>
      <c r="K1169" s="500"/>
    </row>
    <row r="1170" spans="2:11" s="493" customFormat="1" ht="14.25">
      <c r="B1170" s="494"/>
      <c r="C1170" s="499"/>
      <c r="D1170" s="499"/>
      <c r="E1170" s="500"/>
      <c r="F1170" s="499"/>
      <c r="G1170" s="499"/>
      <c r="H1170" s="500"/>
      <c r="I1170" s="499"/>
      <c r="J1170" s="499"/>
      <c r="K1170" s="500"/>
    </row>
    <row r="1171" spans="2:11" s="493" customFormat="1" ht="14.25">
      <c r="B1171" s="494"/>
      <c r="C1171" s="499"/>
      <c r="D1171" s="499"/>
      <c r="E1171" s="500"/>
      <c r="F1171" s="499"/>
      <c r="G1171" s="499"/>
      <c r="H1171" s="500"/>
      <c r="I1171" s="499"/>
      <c r="J1171" s="499"/>
      <c r="K1171" s="500"/>
    </row>
    <row r="1172" spans="2:11" s="493" customFormat="1" ht="14.25">
      <c r="B1172" s="494"/>
      <c r="C1172" s="499"/>
      <c r="D1172" s="499"/>
      <c r="E1172" s="500"/>
      <c r="F1172" s="499"/>
      <c r="G1172" s="499"/>
      <c r="H1172" s="500"/>
      <c r="I1172" s="499"/>
      <c r="J1172" s="499"/>
      <c r="K1172" s="500"/>
    </row>
    <row r="1173" spans="2:11" s="493" customFormat="1" ht="14.25">
      <c r="B1173" s="494"/>
      <c r="C1173" s="499"/>
      <c r="D1173" s="499"/>
      <c r="E1173" s="500"/>
      <c r="F1173" s="499"/>
      <c r="G1173" s="499"/>
      <c r="H1173" s="500"/>
      <c r="I1173" s="499"/>
      <c r="J1173" s="499"/>
      <c r="K1173" s="500"/>
    </row>
    <row r="1174" spans="2:11" s="493" customFormat="1" ht="14.25">
      <c r="B1174" s="494"/>
      <c r="C1174" s="499"/>
      <c r="D1174" s="499"/>
      <c r="E1174" s="500"/>
      <c r="F1174" s="499"/>
      <c r="G1174" s="499"/>
      <c r="H1174" s="500"/>
      <c r="I1174" s="499"/>
      <c r="J1174" s="499"/>
      <c r="K1174" s="500"/>
    </row>
    <row r="1175" spans="2:11" s="493" customFormat="1" ht="14.25">
      <c r="B1175" s="494"/>
      <c r="C1175" s="499"/>
      <c r="D1175" s="499"/>
      <c r="E1175" s="500"/>
      <c r="F1175" s="499"/>
      <c r="G1175" s="499"/>
      <c r="H1175" s="500"/>
      <c r="I1175" s="499"/>
      <c r="J1175" s="499"/>
      <c r="K1175" s="500"/>
    </row>
    <row r="1176" spans="2:11" s="493" customFormat="1" ht="14.25">
      <c r="B1176" s="494"/>
      <c r="C1176" s="499"/>
      <c r="D1176" s="499"/>
      <c r="E1176" s="500"/>
      <c r="F1176" s="499"/>
      <c r="G1176" s="499"/>
      <c r="H1176" s="500"/>
      <c r="I1176" s="499"/>
      <c r="J1176" s="499"/>
      <c r="K1176" s="500"/>
    </row>
    <row r="1177" spans="2:11" s="493" customFormat="1" ht="14.25">
      <c r="B1177" s="494"/>
      <c r="C1177" s="499"/>
      <c r="D1177" s="499"/>
      <c r="E1177" s="500"/>
      <c r="F1177" s="499"/>
      <c r="G1177" s="499"/>
      <c r="H1177" s="500"/>
      <c r="I1177" s="499"/>
      <c r="J1177" s="499"/>
      <c r="K1177" s="500"/>
    </row>
    <row r="1178" spans="2:11" s="493" customFormat="1" ht="14.25">
      <c r="B1178" s="494"/>
      <c r="C1178" s="499"/>
      <c r="D1178" s="499"/>
      <c r="E1178" s="500"/>
      <c r="F1178" s="499"/>
      <c r="G1178" s="499"/>
      <c r="H1178" s="500"/>
      <c r="I1178" s="499"/>
      <c r="J1178" s="499"/>
      <c r="K1178" s="500"/>
    </row>
    <row r="1179" spans="2:11" s="493" customFormat="1" ht="14.25">
      <c r="B1179" s="494"/>
      <c r="C1179" s="499"/>
      <c r="D1179" s="499"/>
      <c r="E1179" s="500"/>
      <c r="F1179" s="499"/>
      <c r="G1179" s="499"/>
      <c r="H1179" s="500"/>
      <c r="I1179" s="499"/>
      <c r="J1179" s="499"/>
      <c r="K1179" s="500"/>
    </row>
    <row r="1180" spans="2:11" s="493" customFormat="1" ht="14.25">
      <c r="B1180" s="494"/>
      <c r="C1180" s="499"/>
      <c r="D1180" s="499"/>
      <c r="E1180" s="500"/>
      <c r="F1180" s="499"/>
      <c r="G1180" s="499"/>
      <c r="H1180" s="500"/>
      <c r="I1180" s="499"/>
      <c r="J1180" s="499"/>
      <c r="K1180" s="500"/>
    </row>
    <row r="1181" spans="2:11" s="493" customFormat="1" ht="14.25">
      <c r="B1181" s="494"/>
      <c r="C1181" s="499"/>
      <c r="D1181" s="499"/>
      <c r="E1181" s="500"/>
      <c r="F1181" s="499"/>
      <c r="G1181" s="499"/>
      <c r="H1181" s="500"/>
      <c r="I1181" s="499"/>
      <c r="J1181" s="499"/>
      <c r="K1181" s="500"/>
    </row>
    <row r="1182" spans="2:11" s="493" customFormat="1" ht="14.25">
      <c r="B1182" s="494"/>
      <c r="C1182" s="499"/>
      <c r="D1182" s="499"/>
      <c r="E1182" s="500"/>
      <c r="F1182" s="499"/>
      <c r="G1182" s="499"/>
      <c r="H1182" s="500"/>
      <c r="I1182" s="499"/>
      <c r="J1182" s="499"/>
      <c r="K1182" s="500"/>
    </row>
    <row r="1183" spans="2:11" s="493" customFormat="1" ht="14.25">
      <c r="B1183" s="494"/>
      <c r="C1183" s="499"/>
      <c r="D1183" s="499"/>
      <c r="E1183" s="500"/>
      <c r="F1183" s="499"/>
      <c r="G1183" s="499"/>
      <c r="H1183" s="500"/>
      <c r="I1183" s="499"/>
      <c r="J1183" s="499"/>
      <c r="K1183" s="500"/>
    </row>
    <row r="1184" spans="2:11" s="493" customFormat="1" ht="14.25">
      <c r="B1184" s="494"/>
      <c r="C1184" s="499"/>
      <c r="D1184" s="499"/>
      <c r="E1184" s="500"/>
      <c r="F1184" s="499"/>
      <c r="G1184" s="499"/>
      <c r="H1184" s="500"/>
      <c r="I1184" s="499"/>
      <c r="J1184" s="499"/>
      <c r="K1184" s="500"/>
    </row>
    <row r="1185" spans="2:11" s="493" customFormat="1" ht="14.25">
      <c r="B1185" s="494"/>
      <c r="C1185" s="499"/>
      <c r="D1185" s="499"/>
      <c r="E1185" s="500"/>
      <c r="F1185" s="499"/>
      <c r="G1185" s="499"/>
      <c r="H1185" s="500"/>
      <c r="I1185" s="499"/>
      <c r="J1185" s="499"/>
      <c r="K1185" s="500"/>
    </row>
    <row r="1186" spans="2:11" s="493" customFormat="1" ht="14.25">
      <c r="B1186" s="494"/>
      <c r="C1186" s="499"/>
      <c r="D1186" s="499"/>
      <c r="E1186" s="500"/>
      <c r="F1186" s="499"/>
      <c r="G1186" s="499"/>
      <c r="H1186" s="500"/>
      <c r="I1186" s="499"/>
      <c r="J1186" s="499"/>
      <c r="K1186" s="500"/>
    </row>
    <row r="1187" spans="2:11" s="493" customFormat="1" ht="14.25">
      <c r="B1187" s="494"/>
      <c r="C1187" s="499"/>
      <c r="D1187" s="499"/>
      <c r="E1187" s="500"/>
      <c r="F1187" s="499"/>
      <c r="G1187" s="499"/>
      <c r="H1187" s="500"/>
      <c r="I1187" s="499"/>
      <c r="J1187" s="499"/>
      <c r="K1187" s="500"/>
    </row>
    <row r="1188" spans="2:11" s="493" customFormat="1" ht="14.25">
      <c r="B1188" s="494"/>
      <c r="C1188" s="499"/>
      <c r="D1188" s="499"/>
      <c r="E1188" s="500"/>
      <c r="F1188" s="499"/>
      <c r="G1188" s="499"/>
      <c r="H1188" s="500"/>
      <c r="I1188" s="499"/>
      <c r="J1188" s="499"/>
      <c r="K1188" s="500"/>
    </row>
    <row r="1189" spans="2:11" s="493" customFormat="1" ht="14.25">
      <c r="B1189" s="494"/>
      <c r="C1189" s="499"/>
      <c r="D1189" s="499"/>
      <c r="E1189" s="500"/>
      <c r="F1189" s="499"/>
      <c r="G1189" s="499"/>
      <c r="H1189" s="500"/>
      <c r="I1189" s="499"/>
      <c r="J1189" s="499"/>
      <c r="K1189" s="500"/>
    </row>
    <row r="1190" spans="2:11" s="493" customFormat="1" ht="14.25">
      <c r="B1190" s="494"/>
      <c r="C1190" s="499"/>
      <c r="D1190" s="499"/>
      <c r="E1190" s="500"/>
      <c r="F1190" s="499"/>
      <c r="G1190" s="499"/>
      <c r="H1190" s="500"/>
      <c r="I1190" s="499"/>
      <c r="J1190" s="499"/>
      <c r="K1190" s="500"/>
    </row>
    <row r="1191" spans="2:11" s="493" customFormat="1" ht="14.25">
      <c r="B1191" s="494"/>
      <c r="C1191" s="499"/>
      <c r="D1191" s="499"/>
      <c r="E1191" s="500"/>
      <c r="F1191" s="499"/>
      <c r="G1191" s="499"/>
      <c r="H1191" s="500"/>
      <c r="I1191" s="499"/>
      <c r="J1191" s="499"/>
      <c r="K1191" s="500"/>
    </row>
    <row r="1192" spans="2:11" s="493" customFormat="1" ht="14.25">
      <c r="B1192" s="494"/>
      <c r="C1192" s="499"/>
      <c r="D1192" s="499"/>
      <c r="E1192" s="500"/>
      <c r="F1192" s="499"/>
      <c r="G1192" s="499"/>
      <c r="H1192" s="500"/>
      <c r="I1192" s="499"/>
      <c r="J1192" s="499"/>
      <c r="K1192" s="500"/>
    </row>
    <row r="1193" spans="2:11" s="493" customFormat="1" ht="14.25">
      <c r="B1193" s="494"/>
      <c r="C1193" s="499"/>
      <c r="D1193" s="499"/>
      <c r="E1193" s="500"/>
      <c r="F1193" s="499"/>
      <c r="G1193" s="499"/>
      <c r="H1193" s="500"/>
      <c r="I1193" s="499"/>
      <c r="J1193" s="499"/>
      <c r="K1193" s="500"/>
    </row>
    <row r="1194" spans="2:11" s="493" customFormat="1" ht="14.25">
      <c r="B1194" s="494"/>
      <c r="C1194" s="499"/>
      <c r="D1194" s="499"/>
      <c r="E1194" s="500"/>
      <c r="F1194" s="499"/>
      <c r="G1194" s="499"/>
      <c r="H1194" s="500"/>
      <c r="I1194" s="499"/>
      <c r="J1194" s="499"/>
      <c r="K1194" s="500"/>
    </row>
    <row r="1195" spans="2:11" s="493" customFormat="1" ht="14.25">
      <c r="B1195" s="494"/>
      <c r="C1195" s="499"/>
      <c r="D1195" s="499"/>
      <c r="E1195" s="500"/>
      <c r="F1195" s="499"/>
      <c r="G1195" s="499"/>
      <c r="H1195" s="500"/>
      <c r="I1195" s="499"/>
      <c r="J1195" s="499"/>
      <c r="K1195" s="500"/>
    </row>
    <row r="1196" spans="2:11" s="493" customFormat="1" ht="14.25">
      <c r="B1196" s="494"/>
      <c r="C1196" s="499"/>
      <c r="D1196" s="499"/>
      <c r="E1196" s="500"/>
      <c r="F1196" s="499"/>
      <c r="G1196" s="499"/>
      <c r="H1196" s="500"/>
      <c r="I1196" s="499"/>
      <c r="J1196" s="499"/>
      <c r="K1196" s="500"/>
    </row>
    <row r="1197" spans="2:11" s="493" customFormat="1" ht="14.25">
      <c r="B1197" s="494"/>
      <c r="C1197" s="499"/>
      <c r="D1197" s="499"/>
      <c r="E1197" s="500"/>
      <c r="F1197" s="499"/>
      <c r="G1197" s="499"/>
      <c r="H1197" s="500"/>
      <c r="I1197" s="499"/>
      <c r="J1197" s="499"/>
      <c r="K1197" s="500"/>
    </row>
    <row r="1198" spans="2:11" s="493" customFormat="1" ht="14.25">
      <c r="B1198" s="494"/>
      <c r="C1198" s="499"/>
      <c r="D1198" s="499"/>
      <c r="E1198" s="500"/>
      <c r="F1198" s="499"/>
      <c r="G1198" s="499"/>
      <c r="H1198" s="500"/>
      <c r="I1198" s="499"/>
      <c r="J1198" s="499"/>
      <c r="K1198" s="500"/>
    </row>
    <row r="1199" spans="2:11" s="493" customFormat="1" ht="14.25">
      <c r="B1199" s="494"/>
      <c r="C1199" s="499"/>
      <c r="D1199" s="499"/>
      <c r="E1199" s="500"/>
      <c r="F1199" s="499"/>
      <c r="G1199" s="499"/>
      <c r="H1199" s="500"/>
      <c r="I1199" s="499"/>
      <c r="J1199" s="499"/>
      <c r="K1199" s="500"/>
    </row>
    <row r="1200" spans="2:11" s="493" customFormat="1" ht="14.25">
      <c r="B1200" s="494"/>
      <c r="C1200" s="499"/>
      <c r="D1200" s="499"/>
      <c r="E1200" s="500"/>
      <c r="F1200" s="499"/>
      <c r="G1200" s="499"/>
      <c r="H1200" s="500"/>
      <c r="I1200" s="499"/>
      <c r="J1200" s="499"/>
      <c r="K1200" s="500"/>
    </row>
    <row r="1201" spans="2:11" s="493" customFormat="1" ht="14.25">
      <c r="B1201" s="494"/>
      <c r="C1201" s="499"/>
      <c r="D1201" s="499"/>
      <c r="E1201" s="500"/>
      <c r="F1201" s="499"/>
      <c r="G1201" s="499"/>
      <c r="H1201" s="500"/>
      <c r="I1201" s="499"/>
      <c r="J1201" s="499"/>
      <c r="K1201" s="500"/>
    </row>
    <row r="1202" spans="2:11" s="493" customFormat="1" ht="14.25">
      <c r="B1202" s="494"/>
      <c r="C1202" s="499"/>
      <c r="D1202" s="499"/>
      <c r="E1202" s="500"/>
      <c r="F1202" s="499"/>
      <c r="G1202" s="499"/>
      <c r="H1202" s="500"/>
      <c r="I1202" s="499"/>
      <c r="J1202" s="499"/>
      <c r="K1202" s="500"/>
    </row>
    <row r="1203" spans="2:11" s="493" customFormat="1" ht="14.25">
      <c r="B1203" s="494"/>
      <c r="C1203" s="499"/>
      <c r="D1203" s="499"/>
      <c r="E1203" s="500"/>
      <c r="F1203" s="499"/>
      <c r="G1203" s="499"/>
      <c r="H1203" s="500"/>
      <c r="I1203" s="499"/>
      <c r="J1203" s="499"/>
      <c r="K1203" s="500"/>
    </row>
    <row r="1204" spans="2:11" s="493" customFormat="1" ht="14.25">
      <c r="B1204" s="494"/>
      <c r="C1204" s="499"/>
      <c r="D1204" s="499"/>
      <c r="E1204" s="500"/>
      <c r="F1204" s="499"/>
      <c r="G1204" s="499"/>
      <c r="H1204" s="500"/>
      <c r="I1204" s="499"/>
      <c r="J1204" s="499"/>
      <c r="K1204" s="500"/>
    </row>
    <row r="1205" spans="2:11" s="493" customFormat="1" ht="14.25">
      <c r="B1205" s="494"/>
      <c r="C1205" s="499"/>
      <c r="D1205" s="499"/>
      <c r="E1205" s="500"/>
      <c r="F1205" s="499"/>
      <c r="G1205" s="499"/>
      <c r="H1205" s="500"/>
      <c r="I1205" s="499"/>
      <c r="J1205" s="499"/>
      <c r="K1205" s="500"/>
    </row>
    <row r="1206" spans="2:11" s="493" customFormat="1" ht="14.25">
      <c r="B1206" s="494"/>
      <c r="C1206" s="499"/>
      <c r="D1206" s="499"/>
      <c r="E1206" s="500"/>
      <c r="F1206" s="499"/>
      <c r="G1206" s="499"/>
      <c r="H1206" s="500"/>
      <c r="I1206" s="499"/>
      <c r="J1206" s="499"/>
      <c r="K1206" s="500"/>
    </row>
    <row r="1207" spans="2:11" s="493" customFormat="1" ht="14.25">
      <c r="B1207" s="494"/>
      <c r="C1207" s="499"/>
      <c r="D1207" s="499"/>
      <c r="E1207" s="500"/>
      <c r="F1207" s="499"/>
      <c r="G1207" s="499"/>
      <c r="H1207" s="500"/>
      <c r="I1207" s="499"/>
      <c r="J1207" s="499"/>
      <c r="K1207" s="500"/>
    </row>
    <row r="1208" spans="2:11" s="493" customFormat="1" ht="14.25">
      <c r="B1208" s="494"/>
      <c r="C1208" s="499"/>
      <c r="D1208" s="499"/>
      <c r="E1208" s="500"/>
      <c r="F1208" s="499"/>
      <c r="G1208" s="499"/>
      <c r="H1208" s="500"/>
      <c r="I1208" s="499"/>
      <c r="J1208" s="499"/>
      <c r="K1208" s="500"/>
    </row>
    <row r="1209" spans="2:11" s="493" customFormat="1" ht="14.25">
      <c r="B1209" s="494"/>
      <c r="C1209" s="499"/>
      <c r="D1209" s="499"/>
      <c r="E1209" s="500"/>
      <c r="F1209" s="499"/>
      <c r="G1209" s="499"/>
      <c r="H1209" s="500"/>
      <c r="I1209" s="499"/>
      <c r="J1209" s="499"/>
      <c r="K1209" s="500"/>
    </row>
    <row r="1210" spans="2:11" s="493" customFormat="1" ht="14.25">
      <c r="B1210" s="494"/>
      <c r="C1210" s="499"/>
      <c r="D1210" s="499"/>
      <c r="E1210" s="500"/>
      <c r="F1210" s="499"/>
      <c r="G1210" s="499"/>
      <c r="H1210" s="500"/>
      <c r="I1210" s="499"/>
      <c r="J1210" s="499"/>
      <c r="K1210" s="500"/>
    </row>
    <row r="1211" spans="2:11" s="493" customFormat="1" ht="14.25">
      <c r="B1211" s="494"/>
      <c r="C1211" s="499"/>
      <c r="D1211" s="499"/>
      <c r="E1211" s="500"/>
      <c r="F1211" s="499"/>
      <c r="G1211" s="499"/>
      <c r="H1211" s="500"/>
      <c r="I1211" s="499"/>
      <c r="J1211" s="499"/>
      <c r="K1211" s="500"/>
    </row>
    <row r="1212" spans="2:11" s="493" customFormat="1" ht="14.25">
      <c r="B1212" s="494"/>
      <c r="C1212" s="499"/>
      <c r="D1212" s="499"/>
      <c r="E1212" s="500"/>
      <c r="F1212" s="499"/>
      <c r="G1212" s="499"/>
      <c r="H1212" s="500"/>
      <c r="I1212" s="499"/>
      <c r="J1212" s="499"/>
      <c r="K1212" s="500"/>
    </row>
    <row r="1213" spans="2:11" s="493" customFormat="1" ht="14.25">
      <c r="B1213" s="494"/>
      <c r="C1213" s="499"/>
      <c r="D1213" s="499"/>
      <c r="E1213" s="500"/>
      <c r="F1213" s="499"/>
      <c r="G1213" s="499"/>
      <c r="H1213" s="500"/>
      <c r="I1213" s="499"/>
      <c r="J1213" s="499"/>
      <c r="K1213" s="500"/>
    </row>
    <row r="1214" spans="2:11" s="493" customFormat="1" ht="14.25">
      <c r="B1214" s="494"/>
      <c r="C1214" s="499"/>
      <c r="D1214" s="499"/>
      <c r="E1214" s="500"/>
      <c r="F1214" s="499"/>
      <c r="G1214" s="499"/>
      <c r="H1214" s="500"/>
      <c r="I1214" s="499"/>
      <c r="J1214" s="499"/>
      <c r="K1214" s="500"/>
    </row>
    <row r="1215" spans="2:11" s="493" customFormat="1" ht="14.25">
      <c r="B1215" s="494"/>
      <c r="C1215" s="499"/>
      <c r="D1215" s="499"/>
      <c r="E1215" s="500"/>
      <c r="F1215" s="499"/>
      <c r="G1215" s="499"/>
      <c r="H1215" s="500"/>
      <c r="I1215" s="499"/>
      <c r="J1215" s="499"/>
      <c r="K1215" s="500"/>
    </row>
    <row r="1216" spans="2:11" s="493" customFormat="1" ht="14.25">
      <c r="B1216" s="494"/>
      <c r="C1216" s="499"/>
      <c r="D1216" s="499"/>
      <c r="E1216" s="500"/>
      <c r="F1216" s="499"/>
      <c r="G1216" s="499"/>
      <c r="H1216" s="500"/>
      <c r="I1216" s="499"/>
      <c r="J1216" s="499"/>
      <c r="K1216" s="500"/>
    </row>
    <row r="1217" spans="2:11" s="493" customFormat="1" ht="14.25">
      <c r="B1217" s="494"/>
      <c r="C1217" s="499"/>
      <c r="D1217" s="499"/>
      <c r="E1217" s="500"/>
      <c r="F1217" s="499"/>
      <c r="G1217" s="499"/>
      <c r="H1217" s="500"/>
      <c r="I1217" s="499"/>
      <c r="J1217" s="499"/>
      <c r="K1217" s="500"/>
    </row>
    <row r="1218" spans="2:11" s="493" customFormat="1" ht="14.25">
      <c r="B1218" s="494"/>
      <c r="C1218" s="499"/>
      <c r="D1218" s="499"/>
      <c r="E1218" s="500"/>
      <c r="F1218" s="499"/>
      <c r="G1218" s="499"/>
      <c r="H1218" s="500"/>
      <c r="I1218" s="499"/>
      <c r="J1218" s="499"/>
      <c r="K1218" s="500"/>
    </row>
    <row r="1219" spans="2:11" s="493" customFormat="1" ht="14.25">
      <c r="B1219" s="494"/>
      <c r="C1219" s="499"/>
      <c r="D1219" s="499"/>
      <c r="E1219" s="500"/>
      <c r="F1219" s="499"/>
      <c r="G1219" s="499"/>
      <c r="H1219" s="500"/>
      <c r="I1219" s="499"/>
      <c r="J1219" s="499"/>
      <c r="K1219" s="500"/>
    </row>
    <row r="1220" spans="2:11" s="493" customFormat="1" ht="14.25">
      <c r="B1220" s="494"/>
      <c r="C1220" s="499"/>
      <c r="D1220" s="499"/>
      <c r="E1220" s="500"/>
      <c r="F1220" s="499"/>
      <c r="G1220" s="499"/>
      <c r="H1220" s="500"/>
      <c r="I1220" s="499"/>
      <c r="J1220" s="499"/>
      <c r="K1220" s="500"/>
    </row>
    <row r="1221" spans="2:11" s="493" customFormat="1" ht="14.25">
      <c r="B1221" s="494"/>
      <c r="C1221" s="499"/>
      <c r="D1221" s="499"/>
      <c r="E1221" s="500"/>
      <c r="F1221" s="499"/>
      <c r="G1221" s="499"/>
      <c r="H1221" s="500"/>
      <c r="I1221" s="499"/>
      <c r="J1221" s="499"/>
      <c r="K1221" s="500"/>
    </row>
    <row r="1222" spans="2:11" s="493" customFormat="1" ht="14.25">
      <c r="B1222" s="494"/>
      <c r="C1222" s="499"/>
      <c r="D1222" s="499"/>
      <c r="E1222" s="500"/>
      <c r="F1222" s="499"/>
      <c r="G1222" s="499"/>
      <c r="H1222" s="500"/>
      <c r="I1222" s="499"/>
      <c r="J1222" s="499"/>
      <c r="K1222" s="500"/>
    </row>
    <row r="1223" spans="2:11" s="493" customFormat="1" ht="14.25">
      <c r="B1223" s="494"/>
      <c r="C1223" s="499"/>
      <c r="D1223" s="499"/>
      <c r="E1223" s="500"/>
      <c r="F1223" s="499"/>
      <c r="G1223" s="499"/>
      <c r="H1223" s="500"/>
      <c r="I1223" s="499"/>
      <c r="J1223" s="499"/>
      <c r="K1223" s="500"/>
    </row>
    <row r="1224" spans="2:11" s="493" customFormat="1" ht="14.25">
      <c r="B1224" s="494"/>
      <c r="C1224" s="499"/>
      <c r="D1224" s="499"/>
      <c r="E1224" s="500"/>
      <c r="F1224" s="499"/>
      <c r="G1224" s="499"/>
      <c r="H1224" s="500"/>
      <c r="I1224" s="499"/>
      <c r="J1224" s="499"/>
      <c r="K1224" s="500"/>
    </row>
    <row r="1225" spans="2:11" s="493" customFormat="1" ht="14.25">
      <c r="B1225" s="494"/>
      <c r="C1225" s="499"/>
      <c r="D1225" s="499"/>
      <c r="E1225" s="500"/>
      <c r="F1225" s="499"/>
      <c r="G1225" s="499"/>
      <c r="H1225" s="500"/>
      <c r="I1225" s="499"/>
      <c r="J1225" s="499"/>
      <c r="K1225" s="500"/>
    </row>
    <row r="1226" spans="2:11" s="493" customFormat="1" ht="14.25">
      <c r="B1226" s="494"/>
      <c r="C1226" s="499"/>
      <c r="D1226" s="499"/>
      <c r="E1226" s="500"/>
      <c r="F1226" s="499"/>
      <c r="G1226" s="499"/>
      <c r="H1226" s="500"/>
      <c r="I1226" s="499"/>
      <c r="J1226" s="499"/>
      <c r="K1226" s="500"/>
    </row>
    <row r="1227" spans="2:11" s="493" customFormat="1" ht="14.25">
      <c r="B1227" s="494"/>
      <c r="C1227" s="499"/>
      <c r="D1227" s="499"/>
      <c r="E1227" s="500"/>
      <c r="F1227" s="499"/>
      <c r="G1227" s="499"/>
      <c r="H1227" s="500"/>
      <c r="I1227" s="499"/>
      <c r="J1227" s="499"/>
      <c r="K1227" s="500"/>
    </row>
    <row r="1228" spans="2:11" s="493" customFormat="1" ht="14.25">
      <c r="B1228" s="494"/>
      <c r="C1228" s="499"/>
      <c r="D1228" s="499"/>
      <c r="E1228" s="500"/>
      <c r="F1228" s="499"/>
      <c r="G1228" s="499"/>
      <c r="H1228" s="500"/>
      <c r="I1228" s="499"/>
      <c r="J1228" s="499"/>
      <c r="K1228" s="500"/>
    </row>
    <row r="1229" spans="2:11" s="493" customFormat="1" ht="14.25">
      <c r="B1229" s="494"/>
      <c r="C1229" s="499"/>
      <c r="D1229" s="499"/>
      <c r="E1229" s="500"/>
      <c r="F1229" s="499"/>
      <c r="G1229" s="499"/>
      <c r="H1229" s="500"/>
      <c r="I1229" s="499"/>
      <c r="J1229" s="499"/>
      <c r="K1229" s="500"/>
    </row>
    <row r="1230" spans="2:11" s="493" customFormat="1" ht="14.25">
      <c r="B1230" s="494"/>
      <c r="C1230" s="499"/>
      <c r="D1230" s="499"/>
      <c r="E1230" s="500"/>
      <c r="F1230" s="499"/>
      <c r="G1230" s="499"/>
      <c r="H1230" s="500"/>
      <c r="I1230" s="499"/>
      <c r="J1230" s="499"/>
      <c r="K1230" s="500"/>
    </row>
    <row r="1231" spans="2:11" s="493" customFormat="1" ht="14.25">
      <c r="B1231" s="494"/>
      <c r="C1231" s="499"/>
      <c r="D1231" s="499"/>
      <c r="E1231" s="500"/>
      <c r="F1231" s="499"/>
      <c r="G1231" s="499"/>
      <c r="H1231" s="500"/>
      <c r="I1231" s="499"/>
      <c r="J1231" s="499"/>
      <c r="K1231" s="500"/>
    </row>
    <row r="1232" spans="2:11" s="493" customFormat="1" ht="14.25">
      <c r="B1232" s="494"/>
      <c r="C1232" s="499"/>
      <c r="D1232" s="499"/>
      <c r="E1232" s="500"/>
      <c r="F1232" s="499"/>
      <c r="G1232" s="499"/>
      <c r="H1232" s="500"/>
      <c r="I1232" s="499"/>
      <c r="J1232" s="499"/>
      <c r="K1232" s="500"/>
    </row>
    <row r="1233" spans="2:11" s="493" customFormat="1" ht="14.25">
      <c r="B1233" s="494"/>
      <c r="C1233" s="499"/>
      <c r="D1233" s="499"/>
      <c r="E1233" s="500"/>
      <c r="F1233" s="499"/>
      <c r="G1233" s="499"/>
      <c r="H1233" s="500"/>
      <c r="I1233" s="499"/>
      <c r="J1233" s="499"/>
      <c r="K1233" s="500"/>
    </row>
  </sheetData>
  <mergeCells count="44">
    <mergeCell ref="J133:J134"/>
    <mergeCell ref="K133:K134"/>
    <mergeCell ref="J53:J54"/>
    <mergeCell ref="K53:K5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C56:E56"/>
    <mergeCell ref="F90:H90"/>
    <mergeCell ref="I90:K90"/>
    <mergeCell ref="E53:E54"/>
    <mergeCell ref="F53:F54"/>
    <mergeCell ref="G53:G54"/>
    <mergeCell ref="H53:H54"/>
    <mergeCell ref="I53:I54"/>
    <mergeCell ref="F56:H56"/>
    <mergeCell ref="I56:K56"/>
    <mergeCell ref="C7:E7"/>
    <mergeCell ref="F7:H7"/>
    <mergeCell ref="I7:K7"/>
    <mergeCell ref="A32:A35"/>
    <mergeCell ref="C32:E32"/>
    <mergeCell ref="F32:H32"/>
    <mergeCell ref="I32:K32"/>
    <mergeCell ref="I1:K1"/>
    <mergeCell ref="I2:K2"/>
    <mergeCell ref="I3:K3"/>
    <mergeCell ref="A5:K5"/>
    <mergeCell ref="A4:K4"/>
    <mergeCell ref="B160:K160"/>
    <mergeCell ref="A170:K170"/>
    <mergeCell ref="A133:A134"/>
    <mergeCell ref="A53:A54"/>
    <mergeCell ref="B53:B54"/>
    <mergeCell ref="C53:C54"/>
    <mergeCell ref="D53:D54"/>
    <mergeCell ref="A90:A93"/>
    <mergeCell ref="C90:E90"/>
    <mergeCell ref="A56:A59"/>
  </mergeCells>
  <printOptions/>
  <pageMargins left="0.84" right="0.47" top="0.49" bottom="0.34" header="0.5" footer="0.31"/>
  <pageSetup horizontalDpi="600" verticalDpi="600" orientation="landscape" paperSize="9" scale="78" r:id="rId1"/>
  <rowBreaks count="3" manualBreakCount="3">
    <brk id="40" max="10" man="1"/>
    <brk id="100" max="10" man="1"/>
    <brk id="134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Татьяна Азарова</cp:lastModifiedBy>
  <cp:lastPrinted>2007-03-16T12:24:19Z</cp:lastPrinted>
  <dcterms:created xsi:type="dcterms:W3CDTF">2003-12-10T21:35:36Z</dcterms:created>
  <dcterms:modified xsi:type="dcterms:W3CDTF">2007-04-11T09:47:48Z</dcterms:modified>
  <cp:category/>
  <cp:version/>
  <cp:contentType/>
  <cp:contentStatus/>
</cp:coreProperties>
</file>